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0" windowWidth="13020" windowHeight="8000" activeTab="3"/>
  </bookViews>
  <sheets>
    <sheet name="10週" sheetId="6" r:id="rId1"/>
    <sheet name="11週" sheetId="5" r:id="rId2"/>
    <sheet name="12週" sheetId="4" r:id="rId3"/>
    <sheet name="13週" sheetId="3" r:id="rId4"/>
    <sheet name="茄苳103.11月 " sheetId="1" r:id="rId5"/>
  </sheets>
  <definedNames>
    <definedName name="_xlnm.Print_Area" localSheetId="4">'茄苳103.11月 '!$A$1:$N$27</definedName>
  </definedNames>
  <calcPr calcId="114210"/>
</workbook>
</file>

<file path=xl/calcChain.xml><?xml version="1.0" encoding="utf-8"?>
<calcChain xmlns="http://schemas.openxmlformats.org/spreadsheetml/2006/main">
  <c r="G45" i="3"/>
  <c r="T43"/>
  <c r="P43"/>
  <c r="N45"/>
  <c r="U45"/>
  <c r="AB45"/>
  <c r="AI45"/>
  <c r="AI44"/>
  <c r="U9"/>
  <c r="U44"/>
  <c r="AI37"/>
  <c r="AI38"/>
  <c r="AI43"/>
  <c r="AH43"/>
  <c r="AB37"/>
  <c r="AB38"/>
  <c r="AB39"/>
  <c r="AB43"/>
  <c r="AA43"/>
  <c r="U35"/>
  <c r="U36"/>
  <c r="U37"/>
  <c r="U38"/>
  <c r="U39"/>
  <c r="U43"/>
  <c r="G37"/>
  <c r="G43"/>
  <c r="F43"/>
  <c r="N9"/>
  <c r="N37"/>
  <c r="AI36"/>
  <c r="AB36"/>
  <c r="N36"/>
  <c r="G36"/>
  <c r="AI35"/>
  <c r="AB35"/>
  <c r="N35"/>
  <c r="G35"/>
  <c r="AI29"/>
  <c r="AI30"/>
  <c r="AI34"/>
  <c r="AH34"/>
  <c r="AB30"/>
  <c r="AB34"/>
  <c r="AA34"/>
  <c r="N30"/>
  <c r="N34"/>
  <c r="M34"/>
  <c r="G29"/>
  <c r="G30"/>
  <c r="G34"/>
  <c r="F34"/>
  <c r="AI21"/>
  <c r="AI22"/>
  <c r="AI23"/>
  <c r="AI28"/>
  <c r="AH28"/>
  <c r="AG28"/>
  <c r="AB21"/>
  <c r="AB22"/>
  <c r="AB23"/>
  <c r="AB24"/>
  <c r="AB28"/>
  <c r="AA28"/>
  <c r="U21"/>
  <c r="U22"/>
  <c r="U23"/>
  <c r="U24"/>
  <c r="U25"/>
  <c r="U26"/>
  <c r="U28"/>
  <c r="T28"/>
  <c r="N21"/>
  <c r="N22"/>
  <c r="N23"/>
  <c r="N28"/>
  <c r="M28"/>
  <c r="G21"/>
  <c r="G22"/>
  <c r="G23"/>
  <c r="G24"/>
  <c r="G28"/>
  <c r="F28"/>
  <c r="E28"/>
  <c r="U27"/>
  <c r="AB11"/>
  <c r="AB14"/>
  <c r="AB15"/>
  <c r="AB16"/>
  <c r="AB20"/>
  <c r="AA20"/>
  <c r="U11"/>
  <c r="U12"/>
  <c r="U13"/>
  <c r="U14"/>
  <c r="U15"/>
  <c r="U16"/>
  <c r="U17"/>
  <c r="U18"/>
  <c r="U19"/>
  <c r="U20"/>
  <c r="T20"/>
  <c r="N14"/>
  <c r="N15"/>
  <c r="N16"/>
  <c r="N20"/>
  <c r="M20"/>
  <c r="G14"/>
  <c r="G15"/>
  <c r="G16"/>
  <c r="G17"/>
  <c r="G20"/>
  <c r="F20"/>
  <c r="E20"/>
  <c r="AI19"/>
  <c r="AI18"/>
  <c r="AI17"/>
  <c r="AI16"/>
  <c r="AI14"/>
  <c r="K8"/>
  <c r="R8"/>
  <c r="Y8"/>
  <c r="AF8"/>
  <c r="J6"/>
  <c r="G6"/>
  <c r="F6"/>
  <c r="AI45" i="4"/>
  <c r="AB45"/>
  <c r="U45"/>
  <c r="T43"/>
  <c r="P43"/>
  <c r="N45"/>
  <c r="G45"/>
  <c r="AI9"/>
  <c r="AI44"/>
  <c r="U9"/>
  <c r="U44"/>
  <c r="AI37"/>
  <c r="AI43"/>
  <c r="AH43"/>
  <c r="AB9"/>
  <c r="AB37"/>
  <c r="AB43"/>
  <c r="AA43"/>
  <c r="U35"/>
  <c r="U43"/>
  <c r="N35"/>
  <c r="N36"/>
  <c r="N37"/>
  <c r="N38"/>
  <c r="N43"/>
  <c r="M43"/>
  <c r="G35"/>
  <c r="G36"/>
  <c r="G37"/>
  <c r="G43"/>
  <c r="F43"/>
  <c r="AI36"/>
  <c r="AB36"/>
  <c r="AI35"/>
  <c r="AB35"/>
  <c r="AI29"/>
  <c r="AI30"/>
  <c r="AI34"/>
  <c r="AH34"/>
  <c r="AB30"/>
  <c r="AB34"/>
  <c r="AA34"/>
  <c r="N30"/>
  <c r="N34"/>
  <c r="M34"/>
  <c r="G29"/>
  <c r="G30"/>
  <c r="G34"/>
  <c r="F34"/>
  <c r="AI21"/>
  <c r="AI22"/>
  <c r="AI23"/>
  <c r="AI24"/>
  <c r="AI25"/>
  <c r="AI28"/>
  <c r="AH28"/>
  <c r="AB21"/>
  <c r="AB22"/>
  <c r="AB23"/>
  <c r="AB24"/>
  <c r="AB25"/>
  <c r="AB28"/>
  <c r="AA28"/>
  <c r="U21"/>
  <c r="U22"/>
  <c r="U23"/>
  <c r="U24"/>
  <c r="U28"/>
  <c r="T28"/>
  <c r="N21"/>
  <c r="N28"/>
  <c r="M28"/>
  <c r="G21"/>
  <c r="G22"/>
  <c r="G23"/>
  <c r="G24"/>
  <c r="G25"/>
  <c r="G28"/>
  <c r="F28"/>
  <c r="AI14"/>
  <c r="AI15"/>
  <c r="AI16"/>
  <c r="AI17"/>
  <c r="AI18"/>
  <c r="AI20"/>
  <c r="AH20"/>
  <c r="AB14"/>
  <c r="AB20"/>
  <c r="AA20"/>
  <c r="U11"/>
  <c r="U12"/>
  <c r="U13"/>
  <c r="U14"/>
  <c r="U15"/>
  <c r="U16"/>
  <c r="U17"/>
  <c r="U20"/>
  <c r="T20"/>
  <c r="N14"/>
  <c r="N15"/>
  <c r="N16"/>
  <c r="N17"/>
  <c r="N18"/>
  <c r="N20"/>
  <c r="M20"/>
  <c r="G14"/>
  <c r="G15"/>
  <c r="G16"/>
  <c r="G17"/>
  <c r="G20"/>
  <c r="F20"/>
  <c r="AB11"/>
  <c r="K8"/>
  <c r="R8"/>
  <c r="Y8"/>
  <c r="AF8"/>
  <c r="J6"/>
  <c r="G6"/>
  <c r="F6"/>
  <c r="G45" i="5"/>
  <c r="T43"/>
  <c r="P43"/>
  <c r="N45"/>
  <c r="U45"/>
  <c r="AB45"/>
  <c r="AI45"/>
  <c r="AI9"/>
  <c r="AI44"/>
  <c r="U9"/>
  <c r="U44"/>
  <c r="AI35"/>
  <c r="AI36"/>
  <c r="AI43"/>
  <c r="AH43"/>
  <c r="AB9"/>
  <c r="AB35"/>
  <c r="AB36"/>
  <c r="AB37"/>
  <c r="AB38"/>
  <c r="AB43"/>
  <c r="AA43"/>
  <c r="U35"/>
  <c r="U36"/>
  <c r="U37"/>
  <c r="U43"/>
  <c r="N9"/>
  <c r="N35"/>
  <c r="N36"/>
  <c r="N37"/>
  <c r="N38"/>
  <c r="N43"/>
  <c r="M43"/>
  <c r="G43"/>
  <c r="F43"/>
  <c r="G36"/>
  <c r="G35"/>
  <c r="AI29"/>
  <c r="AI30"/>
  <c r="AI34"/>
  <c r="AH34"/>
  <c r="AB30"/>
  <c r="AB34"/>
  <c r="AA34"/>
  <c r="N29"/>
  <c r="N30"/>
  <c r="N34"/>
  <c r="M34"/>
  <c r="G29"/>
  <c r="G30"/>
  <c r="G34"/>
  <c r="F34"/>
  <c r="AI21"/>
  <c r="AI22"/>
  <c r="AI23"/>
  <c r="AI24"/>
  <c r="AI28"/>
  <c r="AH28"/>
  <c r="AB21"/>
  <c r="AB22"/>
  <c r="AB23"/>
  <c r="AB24"/>
  <c r="AB25"/>
  <c r="AB28"/>
  <c r="AA28"/>
  <c r="U21"/>
  <c r="U22"/>
  <c r="U23"/>
  <c r="U24"/>
  <c r="U25"/>
  <c r="U26"/>
  <c r="U28"/>
  <c r="T28"/>
  <c r="N21"/>
  <c r="N22"/>
  <c r="N23"/>
  <c r="N24"/>
  <c r="N25"/>
  <c r="N28"/>
  <c r="M28"/>
  <c r="G21"/>
  <c r="G22"/>
  <c r="G23"/>
  <c r="G28"/>
  <c r="F28"/>
  <c r="AI14"/>
  <c r="AI15"/>
  <c r="AI16"/>
  <c r="AI17"/>
  <c r="AI20"/>
  <c r="AH20"/>
  <c r="AB14"/>
  <c r="AB15"/>
  <c r="AB16"/>
  <c r="AB17"/>
  <c r="AB18"/>
  <c r="AB20"/>
  <c r="AA20"/>
  <c r="U11"/>
  <c r="U12"/>
  <c r="U13"/>
  <c r="U14"/>
  <c r="U15"/>
  <c r="U16"/>
  <c r="U20"/>
  <c r="T20"/>
  <c r="N14"/>
  <c r="N15"/>
  <c r="N16"/>
  <c r="N17"/>
  <c r="N18"/>
  <c r="N20"/>
  <c r="M20"/>
  <c r="G14"/>
  <c r="G15"/>
  <c r="G16"/>
  <c r="G20"/>
  <c r="F20"/>
  <c r="AB11"/>
  <c r="K8"/>
  <c r="R8"/>
  <c r="Y8"/>
  <c r="AF8"/>
  <c r="J6"/>
  <c r="G6"/>
  <c r="F6"/>
  <c r="G46" i="6"/>
  <c r="T44"/>
  <c r="P44"/>
  <c r="N46"/>
  <c r="U46"/>
  <c r="AB46"/>
  <c r="AI46"/>
  <c r="AI9"/>
  <c r="AI45"/>
  <c r="U9"/>
  <c r="U45"/>
  <c r="AI36"/>
  <c r="AI44"/>
  <c r="AH44"/>
  <c r="AB9"/>
  <c r="AB36"/>
  <c r="AB37"/>
  <c r="AB38"/>
  <c r="AB39"/>
  <c r="AB44"/>
  <c r="AA44"/>
  <c r="U36"/>
  <c r="U44"/>
  <c r="N9"/>
  <c r="N36"/>
  <c r="N37"/>
  <c r="N38"/>
  <c r="N39"/>
  <c r="N44"/>
  <c r="M44"/>
  <c r="G38"/>
  <c r="G44"/>
  <c r="F44"/>
  <c r="G37"/>
  <c r="G36"/>
  <c r="AI30"/>
  <c r="AI31"/>
  <c r="AI35"/>
  <c r="AH35"/>
  <c r="AB31"/>
  <c r="AB35"/>
  <c r="AA35"/>
  <c r="N31"/>
  <c r="N35"/>
  <c r="M35"/>
  <c r="G30"/>
  <c r="G31"/>
  <c r="G35"/>
  <c r="F35"/>
  <c r="AI22"/>
  <c r="AI23"/>
  <c r="AI24"/>
  <c r="AI25"/>
  <c r="AI26"/>
  <c r="AI29"/>
  <c r="AH29"/>
  <c r="AB22"/>
  <c r="AB23"/>
  <c r="AB24"/>
  <c r="AB25"/>
  <c r="AB26"/>
  <c r="AB29"/>
  <c r="AA29"/>
  <c r="U22"/>
  <c r="U29"/>
  <c r="T29"/>
  <c r="N22"/>
  <c r="N23"/>
  <c r="N24"/>
  <c r="N25"/>
  <c r="N29"/>
  <c r="M29"/>
  <c r="G22"/>
  <c r="G23"/>
  <c r="G29"/>
  <c r="F29"/>
  <c r="AI14"/>
  <c r="AI15"/>
  <c r="AI16"/>
  <c r="AI21"/>
  <c r="AH21"/>
  <c r="AB14"/>
  <c r="AB21"/>
  <c r="AA21"/>
  <c r="U11"/>
  <c r="U12"/>
  <c r="U13"/>
  <c r="U14"/>
  <c r="U15"/>
  <c r="U16"/>
  <c r="U21"/>
  <c r="T21"/>
  <c r="N14"/>
  <c r="N15"/>
  <c r="N16"/>
  <c r="N21"/>
  <c r="M21"/>
  <c r="G14"/>
  <c r="G15"/>
  <c r="G16"/>
  <c r="G17"/>
  <c r="G21"/>
  <c r="F21"/>
  <c r="AB11"/>
  <c r="K8"/>
  <c r="R8"/>
  <c r="Y8"/>
  <c r="AF8"/>
  <c r="J6"/>
  <c r="G6"/>
  <c r="F6"/>
  <c r="N23" i="1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</calcChain>
</file>

<file path=xl/sharedStrings.xml><?xml version="1.0" encoding="utf-8"?>
<sst xmlns="http://schemas.openxmlformats.org/spreadsheetml/2006/main" count="1316" uniqueCount="675">
  <si>
    <t xml:space="preserve">      軒泰食品有限公司</t>
    <phoneticPr fontId="2" type="noConversion"/>
  </si>
  <si>
    <t>茄苳國小</t>
    <phoneticPr fontId="2" type="noConversion"/>
  </si>
  <si>
    <t>日期</t>
    <phoneticPr fontId="2" type="noConversion"/>
  </si>
  <si>
    <t>主食</t>
    <phoneticPr fontId="2" type="noConversion"/>
  </si>
  <si>
    <t>副食</t>
    <phoneticPr fontId="2" type="noConversion"/>
  </si>
  <si>
    <t>湯品</t>
    <phoneticPr fontId="2" type="noConversion"/>
  </si>
  <si>
    <t>餐點</t>
    <phoneticPr fontId="2" type="noConversion"/>
  </si>
  <si>
    <t>蔬菜類</t>
    <phoneticPr fontId="2" type="noConversion"/>
  </si>
  <si>
    <t>水果類</t>
    <phoneticPr fontId="2" type="noConversion"/>
  </si>
  <si>
    <t>奶類</t>
    <phoneticPr fontId="2" type="noConversion"/>
  </si>
  <si>
    <t>熱量(kcal)</t>
    <phoneticPr fontId="2" type="noConversion"/>
  </si>
  <si>
    <t>油脂類</t>
    <phoneticPr fontId="2" type="noConversion"/>
  </si>
  <si>
    <t>五穀根莖類</t>
    <phoneticPr fontId="2" type="noConversion"/>
  </si>
  <si>
    <t>豆蛋魚肉類</t>
    <phoneticPr fontId="2" type="noConversion"/>
  </si>
  <si>
    <t>11/5</t>
  </si>
  <si>
    <t>11/6</t>
  </si>
  <si>
    <t>11/7</t>
  </si>
  <si>
    <t xml:space="preserve">午餐秘書：                  總務主任：                   校長：           </t>
    <phoneticPr fontId="2" type="noConversion"/>
  </si>
  <si>
    <t>小計</t>
    <phoneticPr fontId="2" type="noConversion"/>
  </si>
  <si>
    <t>合計</t>
    <phoneticPr fontId="2" type="noConversion"/>
  </si>
  <si>
    <t>薑絲</t>
    <phoneticPr fontId="2" type="noConversion"/>
  </si>
  <si>
    <t>青菜</t>
    <phoneticPr fontId="2" type="noConversion"/>
  </si>
  <si>
    <t>大白菜</t>
    <phoneticPr fontId="2" type="noConversion"/>
  </si>
  <si>
    <t>蒜末</t>
    <phoneticPr fontId="2" type="noConversion"/>
  </si>
  <si>
    <t>絲瓜腐皮湯</t>
    <phoneticPr fontId="2" type="noConversion"/>
  </si>
  <si>
    <t>絲瓜</t>
    <phoneticPr fontId="2" type="noConversion"/>
  </si>
  <si>
    <t>酸菜心絲</t>
    <phoneticPr fontId="2" type="noConversion"/>
  </si>
  <si>
    <t>鮮菇湯</t>
    <phoneticPr fontId="2" type="noConversion"/>
  </si>
  <si>
    <t>生香菇</t>
    <phoneticPr fontId="2" type="noConversion"/>
  </si>
  <si>
    <t>綠豆湯</t>
    <phoneticPr fontId="2" type="noConversion"/>
  </si>
  <si>
    <t>綠豆(先送)</t>
    <phoneticPr fontId="2" type="noConversion"/>
  </si>
  <si>
    <t>(四方)乾豆皮150G</t>
    <phoneticPr fontId="2" type="noConversion"/>
  </si>
  <si>
    <t>每人*2</t>
    <phoneticPr fontId="2" type="noConversion"/>
  </si>
  <si>
    <t>鮑魚菇</t>
    <phoneticPr fontId="2" type="noConversion"/>
  </si>
  <si>
    <t>二砂</t>
    <phoneticPr fontId="2" type="noConversion"/>
  </si>
  <si>
    <t>大骨</t>
    <phoneticPr fontId="2" type="noConversion"/>
  </si>
  <si>
    <t>豆漿</t>
    <phoneticPr fontId="2" type="noConversion"/>
  </si>
  <si>
    <t>水果(份)</t>
    <phoneticPr fontId="2" type="noConversion"/>
  </si>
  <si>
    <t>庫存</t>
    <phoneticPr fontId="2" type="noConversion"/>
  </si>
  <si>
    <t>青江菜</t>
    <phoneticPr fontId="2" type="noConversion"/>
  </si>
  <si>
    <t>凍豆腐</t>
    <phoneticPr fontId="2" type="noConversion"/>
  </si>
  <si>
    <t>11/12</t>
  </si>
  <si>
    <t>11/13</t>
  </si>
  <si>
    <t>11/14</t>
  </si>
  <si>
    <t>11/19</t>
  </si>
  <si>
    <t>11/20</t>
  </si>
  <si>
    <t>11/21</t>
  </si>
  <si>
    <t>11/26</t>
  </si>
  <si>
    <t>11/27</t>
  </si>
  <si>
    <t>11/28</t>
  </si>
  <si>
    <t>103年11月菜單</t>
    <phoneticPr fontId="2" type="noConversion"/>
  </si>
  <si>
    <t>11/3</t>
    <phoneticPr fontId="2" type="noConversion"/>
  </si>
  <si>
    <t>米飯</t>
    <phoneticPr fontId="2" type="noConversion"/>
  </si>
  <si>
    <t>三色花生麵筋</t>
    <phoneticPr fontId="2" type="noConversion"/>
  </si>
  <si>
    <t>香菇蒸蛋</t>
    <phoneticPr fontId="2" type="noConversion"/>
  </si>
  <si>
    <t>時蔬</t>
    <phoneticPr fontId="2" type="noConversion"/>
  </si>
  <si>
    <t>絲瓜腐皮湯</t>
    <phoneticPr fontId="2" type="noConversion"/>
  </si>
  <si>
    <t>11/4</t>
    <phoneticPr fontId="2" type="noConversion"/>
  </si>
  <si>
    <t>糙米飯</t>
    <phoneticPr fontId="2" type="noConversion"/>
  </si>
  <si>
    <t>紅燒肉</t>
    <phoneticPr fontId="2" type="noConversion"/>
  </si>
  <si>
    <t>玉米海茸</t>
    <phoneticPr fontId="2" type="noConversion"/>
  </si>
  <si>
    <t>酸菜筍片湯</t>
    <phoneticPr fontId="2" type="noConversion"/>
  </si>
  <si>
    <t>豆漿</t>
    <phoneticPr fontId="2" type="noConversion"/>
  </si>
  <si>
    <t>麵線</t>
    <phoneticPr fontId="2" type="noConversion"/>
  </si>
  <si>
    <r>
      <t>什錦麵線+</t>
    </r>
    <r>
      <rPr>
        <sz val="13"/>
        <color indexed="10"/>
        <rFont val="文鼎中粗隸"/>
        <family val="3"/>
        <charset val="136"/>
      </rPr>
      <t>滷豆包</t>
    </r>
    <r>
      <rPr>
        <sz val="13"/>
        <rFont val="文鼎中粗隸"/>
        <family val="3"/>
        <charset val="136"/>
      </rPr>
      <t>+巧克力饅頭*2</t>
    </r>
    <phoneticPr fontId="2" type="noConversion"/>
  </si>
  <si>
    <t>水果</t>
    <phoneticPr fontId="2" type="noConversion"/>
  </si>
  <si>
    <t>五穀飯</t>
    <phoneticPr fontId="2" type="noConversion"/>
  </si>
  <si>
    <t>香酥福氣魚排</t>
    <phoneticPr fontId="2" type="noConversion"/>
  </si>
  <si>
    <t>奶香洋芋</t>
    <phoneticPr fontId="2" type="noConversion"/>
  </si>
  <si>
    <t>鮮菇湯</t>
    <phoneticPr fontId="2" type="noConversion"/>
  </si>
  <si>
    <t>麻油雞丁</t>
    <phoneticPr fontId="2" type="noConversion"/>
  </si>
  <si>
    <t>紅燒豆腐</t>
    <phoneticPr fontId="2" type="noConversion"/>
  </si>
  <si>
    <t>綠豆湯</t>
    <phoneticPr fontId="2" type="noConversion"/>
  </si>
  <si>
    <t>11/10</t>
    <phoneticPr fontId="2" type="noConversion"/>
  </si>
  <si>
    <t>芝香鹽酥三寶</t>
    <phoneticPr fontId="2" type="noConversion"/>
  </si>
  <si>
    <t>蔥花碎脯蛋</t>
    <phoneticPr fontId="2" type="noConversion"/>
  </si>
  <si>
    <t>黃芽昆布湯</t>
    <phoneticPr fontId="2" type="noConversion"/>
  </si>
  <si>
    <t>11/11</t>
    <phoneticPr fontId="2" type="noConversion"/>
  </si>
  <si>
    <t>醬爆雞丁</t>
    <phoneticPr fontId="2" type="noConversion"/>
  </si>
  <si>
    <t>養生南瓜</t>
    <phoneticPr fontId="2" type="noConversion"/>
  </si>
  <si>
    <t>羅宋湯</t>
    <phoneticPr fontId="2" type="noConversion"/>
  </si>
  <si>
    <t>麵食</t>
    <phoneticPr fontId="2" type="noConversion"/>
  </si>
  <si>
    <t>炸醬麵+白菜滷+玉米蛋花湯</t>
    <phoneticPr fontId="2" type="noConversion"/>
  </si>
  <si>
    <t>麥片飯</t>
    <phoneticPr fontId="2" type="noConversion"/>
  </si>
  <si>
    <t>豉汁魚丁</t>
    <phoneticPr fontId="2" type="noConversion"/>
  </si>
  <si>
    <t>紅燒雙結</t>
    <phoneticPr fontId="2" type="noConversion"/>
  </si>
  <si>
    <t>扁蒲金針菇湯</t>
    <phoneticPr fontId="2" type="noConversion"/>
  </si>
  <si>
    <t>茄汁肉片</t>
    <phoneticPr fontId="2" type="noConversion"/>
  </si>
  <si>
    <t>黑胡椒腐丁</t>
    <phoneticPr fontId="2" type="noConversion"/>
  </si>
  <si>
    <t>蓮藕湯</t>
    <phoneticPr fontId="2" type="noConversion"/>
  </si>
  <si>
    <t>11/17</t>
    <phoneticPr fontId="2" type="noConversion"/>
  </si>
  <si>
    <t>蔥燒凍豆腐</t>
    <phoneticPr fontId="2" type="noConversion"/>
  </si>
  <si>
    <t>粉蒸雙色</t>
    <phoneticPr fontId="2" type="noConversion"/>
  </si>
  <si>
    <t>冬菜粉絲湯</t>
    <phoneticPr fontId="2" type="noConversion"/>
  </si>
  <si>
    <t>11/18</t>
    <phoneticPr fontId="2" type="noConversion"/>
  </si>
  <si>
    <t>筍香燒肉</t>
    <phoneticPr fontId="2" type="noConversion"/>
  </si>
  <si>
    <t>柴魚蒸蛋</t>
    <phoneticPr fontId="2" type="noConversion"/>
  </si>
  <si>
    <t>冬瓜薏仁湯</t>
    <phoneticPr fontId="2" type="noConversion"/>
  </si>
  <si>
    <t>粥食</t>
    <phoneticPr fontId="2" type="noConversion"/>
  </si>
  <si>
    <t>滑蛋瘦肉粥+關東煮+鮮肉包</t>
    <phoneticPr fontId="2" type="noConversion"/>
  </si>
  <si>
    <t>蕎麥飯</t>
    <phoneticPr fontId="2" type="noConversion"/>
  </si>
  <si>
    <t>香酥柳葉魚</t>
    <phoneticPr fontId="2" type="noConversion"/>
  </si>
  <si>
    <t>醬燒魚香冬瓜</t>
    <phoneticPr fontId="2" type="noConversion"/>
  </si>
  <si>
    <t>黃瓜大骨湯</t>
    <phoneticPr fontId="2" type="noConversion"/>
  </si>
  <si>
    <t>糖醋雞丁</t>
    <phoneticPr fontId="2" type="noConversion"/>
  </si>
  <si>
    <t>土豆什錦</t>
    <phoneticPr fontId="2" type="noConversion"/>
  </si>
  <si>
    <t>燒仙草</t>
    <phoneticPr fontId="2" type="noConversion"/>
  </si>
  <si>
    <t>11/24</t>
    <phoneticPr fontId="2" type="noConversion"/>
  </si>
  <si>
    <t>白玉皮酥</t>
    <phoneticPr fontId="2" type="noConversion"/>
  </si>
  <si>
    <t>洋蔥炒蛋</t>
    <phoneticPr fontId="2" type="noConversion"/>
  </si>
  <si>
    <t>味噌湯</t>
    <phoneticPr fontId="2" type="noConversion"/>
  </si>
  <si>
    <t>11/25</t>
    <phoneticPr fontId="2" type="noConversion"/>
  </si>
  <si>
    <t>豆酥魚</t>
    <phoneticPr fontId="2" type="noConversion"/>
  </si>
  <si>
    <t>麻婆豆腐</t>
    <phoneticPr fontId="2" type="noConversion"/>
  </si>
  <si>
    <t>玉米蛋花湯</t>
    <phoneticPr fontId="2" type="noConversion"/>
  </si>
  <si>
    <t>炒飯</t>
    <phoneticPr fontId="2" type="noConversion"/>
  </si>
  <si>
    <t>高纖五穀炒飯+什錦滷味+白菜羹湯</t>
    <phoneticPr fontId="2" type="noConversion"/>
  </si>
  <si>
    <t>紫米飯</t>
    <phoneticPr fontId="2" type="noConversion"/>
  </si>
  <si>
    <t>日月蒸肉餅</t>
    <phoneticPr fontId="2" type="noConversion"/>
  </si>
  <si>
    <t>黃芽油片絲</t>
    <phoneticPr fontId="2" type="noConversion"/>
  </si>
  <si>
    <t>酸辣湯</t>
    <phoneticPr fontId="2" type="noConversion"/>
  </si>
  <si>
    <t>馬鈴薯燒雞</t>
    <phoneticPr fontId="2" type="noConversion"/>
  </si>
  <si>
    <t>客家紫茄</t>
    <phoneticPr fontId="2" type="noConversion"/>
  </si>
  <si>
    <t>蘿蔔丸片湯</t>
    <phoneticPr fontId="2" type="noConversion"/>
  </si>
  <si>
    <t>菜單內容經10/22午餐工作推行委員會決議通過。</t>
    <phoneticPr fontId="2" type="noConversion"/>
  </si>
  <si>
    <t>本週供應人數</t>
    <phoneticPr fontId="2" type="noConversion"/>
  </si>
  <si>
    <t>學校</t>
    <phoneticPr fontId="2" type="noConversion"/>
  </si>
  <si>
    <t>葷食</t>
    <phoneticPr fontId="2" type="noConversion"/>
  </si>
  <si>
    <t>素食</t>
    <phoneticPr fontId="2" type="noConversion"/>
  </si>
  <si>
    <t>人數總計</t>
    <phoneticPr fontId="2" type="noConversion"/>
  </si>
  <si>
    <t>小計</t>
    <phoneticPr fontId="2" type="noConversion"/>
  </si>
  <si>
    <t>茄苳國民小學103學年度第上學期第十週午餐食譜設計表</t>
    <phoneticPr fontId="2" type="noConversion"/>
  </si>
  <si>
    <t>一週乾料訂貨</t>
    <phoneticPr fontId="2" type="noConversion"/>
  </si>
  <si>
    <t>米食</t>
    <phoneticPr fontId="2" type="noConversion"/>
  </si>
  <si>
    <t>合計</t>
    <phoneticPr fontId="2" type="noConversion"/>
  </si>
  <si>
    <t>特餐</t>
    <phoneticPr fontId="2" type="noConversion"/>
  </si>
  <si>
    <t>用餐人數</t>
    <phoneticPr fontId="2" type="noConversion"/>
  </si>
  <si>
    <t>食材</t>
    <phoneticPr fontId="2" type="noConversion"/>
  </si>
  <si>
    <t>廠商</t>
    <phoneticPr fontId="2" type="noConversion"/>
  </si>
  <si>
    <t>單量(g)</t>
    <phoneticPr fontId="2" type="noConversion"/>
  </si>
  <si>
    <t>數量(kg)</t>
    <phoneticPr fontId="2" type="noConversion"/>
  </si>
  <si>
    <t>預估單價</t>
    <phoneticPr fontId="2" type="noConversion"/>
  </si>
  <si>
    <t>白飯</t>
    <phoneticPr fontId="2" type="noConversion"/>
  </si>
  <si>
    <t>糙米飯</t>
    <phoneticPr fontId="2" type="noConversion"/>
  </si>
  <si>
    <t>糙米(不送)</t>
    <phoneticPr fontId="2" type="noConversion"/>
  </si>
  <si>
    <t>順隆</t>
    <phoneticPr fontId="2" type="noConversion"/>
  </si>
  <si>
    <t>肉絲麵線</t>
    <phoneticPr fontId="2" type="noConversion"/>
  </si>
  <si>
    <t>肉絲</t>
    <phoneticPr fontId="2" type="noConversion"/>
  </si>
  <si>
    <t>翔昇</t>
    <phoneticPr fontId="2" type="noConversion"/>
  </si>
  <si>
    <t>五穀飯</t>
    <phoneticPr fontId="2" type="noConversion"/>
  </si>
  <si>
    <t>五穀米(先送)</t>
    <phoneticPr fontId="2" type="noConversion"/>
  </si>
  <si>
    <t>民族</t>
    <phoneticPr fontId="2" type="noConversion"/>
  </si>
  <si>
    <t>棕色麵線</t>
    <phoneticPr fontId="2" type="noConversion"/>
  </si>
  <si>
    <t>全國</t>
    <phoneticPr fontId="2" type="noConversion"/>
  </si>
  <si>
    <t>環保蔬食餐</t>
    <phoneticPr fontId="2" type="noConversion"/>
  </si>
  <si>
    <t>脆筍絲</t>
    <phoneticPr fontId="2" type="noConversion"/>
  </si>
  <si>
    <t>嘉福</t>
    <phoneticPr fontId="2" type="noConversion"/>
  </si>
  <si>
    <t>三色花生麵筋</t>
    <phoneticPr fontId="2" type="noConversion"/>
  </si>
  <si>
    <t>三色丁</t>
    <phoneticPr fontId="2" type="noConversion"/>
  </si>
  <si>
    <t>聯宏</t>
    <phoneticPr fontId="2" type="noConversion"/>
  </si>
  <si>
    <t>紅燒肉</t>
    <phoneticPr fontId="2" type="noConversion"/>
  </si>
  <si>
    <t>(冷)芋頭大丁</t>
    <phoneticPr fontId="2" type="noConversion"/>
  </si>
  <si>
    <t>駿揚</t>
    <phoneticPr fontId="2" type="noConversion"/>
  </si>
  <si>
    <t>紅蘿蔔絲</t>
    <phoneticPr fontId="2" type="noConversion"/>
  </si>
  <si>
    <t>佑豐</t>
    <phoneticPr fontId="2" type="noConversion"/>
  </si>
  <si>
    <t>香酥福氣魚排</t>
    <phoneticPr fontId="2" type="noConversion"/>
  </si>
  <si>
    <t>福氣魚排</t>
    <phoneticPr fontId="2" type="noConversion"/>
  </si>
  <si>
    <t>安得利</t>
    <phoneticPr fontId="2" type="noConversion"/>
  </si>
  <si>
    <t>麻油雞丁</t>
    <phoneticPr fontId="2" type="noConversion"/>
  </si>
  <si>
    <t>雞丁</t>
    <phoneticPr fontId="2" type="noConversion"/>
  </si>
  <si>
    <t>普惠</t>
    <phoneticPr fontId="2" type="noConversion"/>
  </si>
  <si>
    <t>水煮花生</t>
    <phoneticPr fontId="2" type="noConversion"/>
  </si>
  <si>
    <t>宏旭</t>
    <phoneticPr fontId="2" type="noConversion"/>
  </si>
  <si>
    <t>肉丁</t>
    <phoneticPr fontId="2" type="noConversion"/>
  </si>
  <si>
    <t>亁木耳絲(先送)</t>
    <phoneticPr fontId="2" type="noConversion"/>
  </si>
  <si>
    <t>福隆</t>
    <phoneticPr fontId="2" type="noConversion"/>
  </si>
  <si>
    <t>麵筋泡</t>
    <phoneticPr fontId="2" type="noConversion"/>
  </si>
  <si>
    <t>禾豐</t>
    <phoneticPr fontId="2" type="noConversion"/>
  </si>
  <si>
    <t>四分干丁</t>
    <phoneticPr fontId="2" type="noConversion"/>
  </si>
  <si>
    <t>津悅</t>
    <phoneticPr fontId="2" type="noConversion"/>
  </si>
  <si>
    <t>蒜泥</t>
    <phoneticPr fontId="2" type="noConversion"/>
  </si>
  <si>
    <t>家煥</t>
    <phoneticPr fontId="2" type="noConversion"/>
  </si>
  <si>
    <t>素鮭魚排</t>
    <phoneticPr fontId="2" type="noConversion"/>
  </si>
  <si>
    <t>15片</t>
    <phoneticPr fontId="2" type="noConversion"/>
  </si>
  <si>
    <t>薑片</t>
    <phoneticPr fontId="2" type="noConversion"/>
  </si>
  <si>
    <t>香菇絲</t>
    <phoneticPr fontId="2" type="noConversion"/>
  </si>
  <si>
    <t>油蔥酥</t>
    <phoneticPr fontId="2" type="noConversion"/>
  </si>
  <si>
    <t>米酒</t>
    <phoneticPr fontId="2" type="noConversion"/>
  </si>
  <si>
    <t>素濕排骨酥</t>
    <phoneticPr fontId="2" type="noConversion"/>
  </si>
  <si>
    <t>蒜頭酥</t>
    <phoneticPr fontId="2" type="noConversion"/>
  </si>
  <si>
    <t>李燈燦黑麻油</t>
    <phoneticPr fontId="2" type="noConversion"/>
  </si>
  <si>
    <t>素肉羹</t>
    <phoneticPr fontId="2" type="noConversion"/>
  </si>
  <si>
    <t>洗選蛋</t>
    <phoneticPr fontId="2" type="noConversion"/>
  </si>
  <si>
    <t>香菇蒸蛋</t>
    <phoneticPr fontId="2" type="noConversion"/>
  </si>
  <si>
    <t>禾品</t>
    <phoneticPr fontId="2" type="noConversion"/>
  </si>
  <si>
    <t>玉米海茸</t>
    <phoneticPr fontId="2" type="noConversion"/>
  </si>
  <si>
    <t>海茸</t>
    <phoneticPr fontId="2" type="noConversion"/>
  </si>
  <si>
    <t>滷豆包</t>
    <phoneticPr fontId="2" type="noConversion"/>
  </si>
  <si>
    <t>炸豆包</t>
    <phoneticPr fontId="2" type="noConversion"/>
  </si>
  <si>
    <t>奶香洋芋</t>
    <phoneticPr fontId="2" type="noConversion"/>
  </si>
  <si>
    <t>洋芋去皮</t>
    <phoneticPr fontId="2" type="noConversion"/>
  </si>
  <si>
    <t>荃珍</t>
    <phoneticPr fontId="2" type="noConversion"/>
  </si>
  <si>
    <t>紅燒豆腐</t>
    <phoneticPr fontId="2" type="noConversion"/>
  </si>
  <si>
    <t>豆腐2k</t>
    <phoneticPr fontId="2" type="noConversion"/>
  </si>
  <si>
    <t>新明</t>
    <phoneticPr fontId="2" type="noConversion"/>
  </si>
  <si>
    <t>生香菇(小)</t>
    <phoneticPr fontId="2" type="noConversion"/>
  </si>
  <si>
    <t>辛春成</t>
    <phoneticPr fontId="2" type="noConversion"/>
  </si>
  <si>
    <t>薑絲</t>
    <phoneticPr fontId="2" type="noConversion"/>
  </si>
  <si>
    <t>玉米粒</t>
    <phoneticPr fontId="2" type="noConversion"/>
  </si>
  <si>
    <t>紅蘿蔔小丁</t>
    <phoneticPr fontId="2" type="noConversion"/>
  </si>
  <si>
    <t>木耳絲</t>
    <phoneticPr fontId="2" type="noConversion"/>
  </si>
  <si>
    <t>絞肉</t>
    <phoneticPr fontId="2" type="noConversion"/>
  </si>
  <si>
    <t>毛豆片</t>
    <phoneticPr fontId="2" type="noConversion"/>
  </si>
  <si>
    <t>青蔥</t>
    <phoneticPr fontId="2" type="noConversion"/>
  </si>
  <si>
    <t>濃湯粉1k</t>
    <phoneticPr fontId="2" type="noConversion"/>
  </si>
  <si>
    <t>芥蘭菜</t>
    <phoneticPr fontId="2" type="noConversion"/>
  </si>
  <si>
    <t>荃珍</t>
    <phoneticPr fontId="2" type="noConversion"/>
  </si>
  <si>
    <t>有機黑葉白菜51k</t>
    <phoneticPr fontId="2" type="noConversion"/>
  </si>
  <si>
    <t>瑞城</t>
    <phoneticPr fontId="2" type="noConversion"/>
  </si>
  <si>
    <t>有機小松51k</t>
    <phoneticPr fontId="2" type="noConversion"/>
  </si>
  <si>
    <t>統和</t>
    <phoneticPr fontId="2" type="noConversion"/>
  </si>
  <si>
    <t>呂錦堂</t>
    <phoneticPr fontId="2" type="noConversion"/>
  </si>
  <si>
    <t>家煥</t>
    <phoneticPr fontId="2" type="noConversion"/>
  </si>
  <si>
    <r>
      <rPr>
        <sz val="14"/>
        <color indexed="8"/>
        <rFont val="標楷體"/>
        <family val="4"/>
        <charset val="136"/>
      </rPr>
      <t>小計</t>
    </r>
    <phoneticPr fontId="2" type="noConversion"/>
  </si>
  <si>
    <t>阿郎</t>
    <phoneticPr fontId="2" type="noConversion"/>
  </si>
  <si>
    <t>黑糖饅頭</t>
    <phoneticPr fontId="2" type="noConversion"/>
  </si>
  <si>
    <t>桂冠</t>
    <phoneticPr fontId="2" type="noConversion"/>
  </si>
  <si>
    <t>辛春成</t>
    <phoneticPr fontId="2" type="noConversion"/>
  </si>
  <si>
    <t>華順</t>
    <phoneticPr fontId="2" type="noConversion"/>
  </si>
  <si>
    <t>禾豐</t>
    <phoneticPr fontId="2" type="noConversion"/>
  </si>
  <si>
    <t>脆筍片</t>
    <phoneticPr fontId="2" type="noConversion"/>
  </si>
  <si>
    <t>嘉福</t>
    <phoneticPr fontId="2" type="noConversion"/>
  </si>
  <si>
    <t>翔昇</t>
    <phoneticPr fontId="2" type="noConversion"/>
  </si>
  <si>
    <t>嘉一香</t>
    <phoneticPr fontId="2" type="noConversion"/>
  </si>
  <si>
    <t>葷775</t>
    <phoneticPr fontId="2" type="noConversion"/>
  </si>
  <si>
    <t>素13</t>
    <phoneticPr fontId="2" type="noConversion"/>
  </si>
  <si>
    <t>非基改黃豆(先送)</t>
    <phoneticPr fontId="2" type="noConversion"/>
  </si>
  <si>
    <t>信成</t>
    <phoneticPr fontId="2" type="noConversion"/>
  </si>
  <si>
    <t>熱量</t>
    <phoneticPr fontId="2" type="noConversion"/>
  </si>
  <si>
    <t>全穀根莖類</t>
    <phoneticPr fontId="2" type="noConversion"/>
  </si>
  <si>
    <t>蔬菜類</t>
    <phoneticPr fontId="2" type="noConversion"/>
  </si>
  <si>
    <t>水果類</t>
    <phoneticPr fontId="2" type="noConversion"/>
  </si>
  <si>
    <t>豆魚肉蛋類</t>
    <phoneticPr fontId="2" type="noConversion"/>
  </si>
  <si>
    <t>油脂與堅果種子類</t>
    <phoneticPr fontId="2" type="noConversion"/>
  </si>
  <si>
    <t>蔬菜為預先排定.受天氣及採收期等因素影響.若有調動敬請見諒</t>
    <phoneticPr fontId="2" type="noConversion"/>
  </si>
  <si>
    <t>表單設計：軒泰食品                單位主廚:                                         午餐秘書:                                                             主任:                                                                  校長:</t>
    <phoneticPr fontId="2" type="noConversion"/>
  </si>
  <si>
    <t>本週供應人數</t>
    <phoneticPr fontId="2" type="noConversion"/>
  </si>
  <si>
    <t>學校</t>
    <phoneticPr fontId="2" type="noConversion"/>
  </si>
  <si>
    <t>葷食</t>
    <phoneticPr fontId="2" type="noConversion"/>
  </si>
  <si>
    <t>素食</t>
    <phoneticPr fontId="2" type="noConversion"/>
  </si>
  <si>
    <t>人數總計</t>
    <phoneticPr fontId="2" type="noConversion"/>
  </si>
  <si>
    <t>小計</t>
    <phoneticPr fontId="2" type="noConversion"/>
  </si>
  <si>
    <t>茄苳國民小學103學年度第上學期第十一週午餐食譜設計表</t>
    <phoneticPr fontId="2" type="noConversion"/>
  </si>
  <si>
    <t>一週乾料訂貨</t>
    <phoneticPr fontId="2" type="noConversion"/>
  </si>
  <si>
    <t>米食</t>
    <phoneticPr fontId="2" type="noConversion"/>
  </si>
  <si>
    <t>合計</t>
    <phoneticPr fontId="2" type="noConversion"/>
  </si>
  <si>
    <t>特餐</t>
    <phoneticPr fontId="2" type="noConversion"/>
  </si>
  <si>
    <t>用餐人數</t>
    <phoneticPr fontId="2" type="noConversion"/>
  </si>
  <si>
    <t>食材</t>
    <phoneticPr fontId="2" type="noConversion"/>
  </si>
  <si>
    <t>廠商</t>
    <phoneticPr fontId="2" type="noConversion"/>
  </si>
  <si>
    <t>單量(g)</t>
    <phoneticPr fontId="2" type="noConversion"/>
  </si>
  <si>
    <t>數量(kg)</t>
    <phoneticPr fontId="2" type="noConversion"/>
  </si>
  <si>
    <t>預估單價</t>
    <phoneticPr fontId="2" type="noConversion"/>
  </si>
  <si>
    <t>白飯</t>
    <phoneticPr fontId="2" type="noConversion"/>
  </si>
  <si>
    <t>糙米飯</t>
    <phoneticPr fontId="2" type="noConversion"/>
  </si>
  <si>
    <t>糙米(不送)</t>
    <phoneticPr fontId="2" type="noConversion"/>
  </si>
  <si>
    <t>順隆</t>
    <phoneticPr fontId="2" type="noConversion"/>
  </si>
  <si>
    <t>炸醬麵</t>
    <phoneticPr fontId="2" type="noConversion"/>
  </si>
  <si>
    <t>白油麵</t>
    <phoneticPr fontId="2" type="noConversion"/>
  </si>
  <si>
    <t>東寶</t>
    <phoneticPr fontId="2" type="noConversion"/>
  </si>
  <si>
    <t>麥片飯</t>
    <phoneticPr fontId="2" type="noConversion"/>
  </si>
  <si>
    <t>麥片(先送)</t>
    <phoneticPr fontId="2" type="noConversion"/>
  </si>
  <si>
    <t>日陞</t>
    <phoneticPr fontId="2" type="noConversion"/>
  </si>
  <si>
    <t>絞肉</t>
    <phoneticPr fontId="2" type="noConversion"/>
  </si>
  <si>
    <t>翔昇</t>
    <phoneticPr fontId="2" type="noConversion"/>
  </si>
  <si>
    <t>環保蔬食餐</t>
    <phoneticPr fontId="2" type="noConversion"/>
  </si>
  <si>
    <t>洋蔥去皮</t>
    <phoneticPr fontId="2" type="noConversion"/>
  </si>
  <si>
    <t>荃珍</t>
    <phoneticPr fontId="2" type="noConversion"/>
  </si>
  <si>
    <t>芝香鹽酥三寶</t>
    <phoneticPr fontId="2" type="noConversion"/>
  </si>
  <si>
    <t>杏鮑菇</t>
    <phoneticPr fontId="2" type="noConversion"/>
  </si>
  <si>
    <t>辛春成</t>
    <phoneticPr fontId="2" type="noConversion"/>
  </si>
  <si>
    <t>醬爆雞丁</t>
    <phoneticPr fontId="2" type="noConversion"/>
  </si>
  <si>
    <t>雞丁</t>
    <phoneticPr fontId="2" type="noConversion"/>
  </si>
  <si>
    <t>普惠</t>
    <phoneticPr fontId="2" type="noConversion"/>
  </si>
  <si>
    <t>絞豆干</t>
    <phoneticPr fontId="2" type="noConversion"/>
  </si>
  <si>
    <t>津悅</t>
    <phoneticPr fontId="2" type="noConversion"/>
  </si>
  <si>
    <t>鼓汁魚丁</t>
    <phoneticPr fontId="2" type="noConversion"/>
  </si>
  <si>
    <t>魴魚丁</t>
    <phoneticPr fontId="2" type="noConversion"/>
  </si>
  <si>
    <t>金點</t>
    <phoneticPr fontId="2" type="noConversion"/>
  </si>
  <si>
    <t>茄汁肉片</t>
    <phoneticPr fontId="2" type="noConversion"/>
  </si>
  <si>
    <t>肉片</t>
    <phoneticPr fontId="2" type="noConversion"/>
  </si>
  <si>
    <t>地瓜</t>
    <phoneticPr fontId="2" type="noConversion"/>
  </si>
  <si>
    <t>四分干丁</t>
    <phoneticPr fontId="2" type="noConversion"/>
  </si>
  <si>
    <t>乾香菇絲</t>
    <phoneticPr fontId="2" type="noConversion"/>
  </si>
  <si>
    <t>福隆</t>
    <phoneticPr fontId="2" type="noConversion"/>
  </si>
  <si>
    <t>黑豆干6丁</t>
    <phoneticPr fontId="2" type="noConversion"/>
  </si>
  <si>
    <t>蒜末</t>
    <phoneticPr fontId="2" type="noConversion"/>
  </si>
  <si>
    <t>家煥</t>
    <phoneticPr fontId="2" type="noConversion"/>
  </si>
  <si>
    <t>絞紅蔥頭</t>
    <phoneticPr fontId="2" type="noConversion"/>
  </si>
  <si>
    <t>西芹</t>
    <phoneticPr fontId="2" type="noConversion"/>
  </si>
  <si>
    <t>紅蘿蔔片</t>
    <phoneticPr fontId="2" type="noConversion"/>
  </si>
  <si>
    <t>佑豐</t>
    <phoneticPr fontId="2" type="noConversion"/>
  </si>
  <si>
    <t>甜麵醬</t>
    <phoneticPr fontId="2" type="noConversion"/>
  </si>
  <si>
    <t>正興</t>
    <phoneticPr fontId="2" type="noConversion"/>
  </si>
  <si>
    <t>小黃瓜</t>
    <phoneticPr fontId="2" type="noConversion"/>
  </si>
  <si>
    <t>黑豆瓣醬</t>
    <phoneticPr fontId="2" type="noConversion"/>
  </si>
  <si>
    <t>素絞肉</t>
    <phoneticPr fontId="2" type="noConversion"/>
  </si>
  <si>
    <t>黑豆豉</t>
    <phoneticPr fontId="2" type="noConversion"/>
  </si>
  <si>
    <t>全國</t>
    <phoneticPr fontId="2" type="noConversion"/>
  </si>
  <si>
    <t>可果美蕃茄醬</t>
    <phoneticPr fontId="2" type="noConversion"/>
  </si>
  <si>
    <t>豐輝</t>
    <phoneticPr fontId="2" type="noConversion"/>
  </si>
  <si>
    <t>百頁豆腐丁</t>
    <phoneticPr fontId="2" type="noConversion"/>
  </si>
  <si>
    <t>素雞</t>
    <phoneticPr fontId="2" type="noConversion"/>
  </si>
  <si>
    <t>洗選蛋</t>
    <phoneticPr fontId="2" type="noConversion"/>
  </si>
  <si>
    <t>蔥花碎脯蛋</t>
    <phoneticPr fontId="2" type="noConversion"/>
  </si>
  <si>
    <t>禾品</t>
    <phoneticPr fontId="2" type="noConversion"/>
  </si>
  <si>
    <t>養生南瓜</t>
    <phoneticPr fontId="2" type="noConversion"/>
  </si>
  <si>
    <t>南瓜</t>
    <phoneticPr fontId="2" type="noConversion"/>
  </si>
  <si>
    <t>白菜滷</t>
    <phoneticPr fontId="2" type="noConversion"/>
  </si>
  <si>
    <t>大白菜</t>
    <phoneticPr fontId="2" type="noConversion"/>
  </si>
  <si>
    <t>紅燒雙結</t>
    <phoneticPr fontId="2" type="noConversion"/>
  </si>
  <si>
    <t>百頁結</t>
    <phoneticPr fontId="2" type="noConversion"/>
  </si>
  <si>
    <t>黑胡椒腐丁</t>
    <phoneticPr fontId="2" type="noConversion"/>
  </si>
  <si>
    <t>豆腐2K</t>
    <phoneticPr fontId="2" type="noConversion"/>
  </si>
  <si>
    <t>新明</t>
    <phoneticPr fontId="2" type="noConversion"/>
  </si>
  <si>
    <t>碎菜脯</t>
    <phoneticPr fontId="2" type="noConversion"/>
  </si>
  <si>
    <t>品碩豐</t>
    <phoneticPr fontId="2" type="noConversion"/>
  </si>
  <si>
    <t>熟腰果</t>
    <phoneticPr fontId="2" type="noConversion"/>
  </si>
  <si>
    <t>芋頭去皮</t>
    <phoneticPr fontId="2" type="noConversion"/>
  </si>
  <si>
    <t>海帶結</t>
    <phoneticPr fontId="2" type="noConversion"/>
  </si>
  <si>
    <t>聯宏</t>
    <phoneticPr fontId="2" type="noConversion"/>
  </si>
  <si>
    <t>青蔥</t>
    <phoneticPr fontId="2" type="noConversion"/>
  </si>
  <si>
    <t>葡萄乾450g</t>
    <phoneticPr fontId="2" type="noConversion"/>
  </si>
  <si>
    <t>亁木耳絲(先送)</t>
    <phoneticPr fontId="2" type="noConversion"/>
  </si>
  <si>
    <t>白蘿蔔(先送)</t>
    <phoneticPr fontId="2" type="noConversion"/>
  </si>
  <si>
    <t>枸杞</t>
    <phoneticPr fontId="2" type="noConversion"/>
  </si>
  <si>
    <t>華順</t>
    <phoneticPr fontId="2" type="noConversion"/>
  </si>
  <si>
    <t>紅蘿蔔丁</t>
    <phoneticPr fontId="2" type="noConversion"/>
  </si>
  <si>
    <t>薑片</t>
    <phoneticPr fontId="2" type="noConversion"/>
  </si>
  <si>
    <t>黑胡椒粒</t>
    <phoneticPr fontId="2" type="noConversion"/>
  </si>
  <si>
    <t>羿淳</t>
    <phoneticPr fontId="2" type="noConversion"/>
  </si>
  <si>
    <t>(四方)乾豆皮150G</t>
    <phoneticPr fontId="2" type="noConversion"/>
  </si>
  <si>
    <t>禾豐</t>
    <phoneticPr fontId="2" type="noConversion"/>
  </si>
  <si>
    <t>青菜</t>
    <phoneticPr fontId="2" type="noConversion"/>
  </si>
  <si>
    <t>油菜</t>
    <phoneticPr fontId="2" type="noConversion"/>
  </si>
  <si>
    <t>大陸A菜</t>
    <phoneticPr fontId="2" type="noConversion"/>
  </si>
  <si>
    <t>有機青江51k</t>
    <phoneticPr fontId="2" type="noConversion"/>
  </si>
  <si>
    <t>統和</t>
    <phoneticPr fontId="2" type="noConversion"/>
  </si>
  <si>
    <t>瑞城</t>
    <phoneticPr fontId="2" type="noConversion"/>
  </si>
  <si>
    <t>小白菜</t>
    <phoneticPr fontId="2" type="noConversion"/>
  </si>
  <si>
    <t>呂錦堂</t>
    <phoneticPr fontId="2" type="noConversion"/>
  </si>
  <si>
    <r>
      <rPr>
        <sz val="14"/>
        <color indexed="8"/>
        <rFont val="標楷體"/>
        <family val="4"/>
        <charset val="136"/>
      </rPr>
      <t>小計</t>
    </r>
    <phoneticPr fontId="2" type="noConversion"/>
  </si>
  <si>
    <t>黃瓜昆布湯</t>
    <phoneticPr fontId="2" type="noConversion"/>
  </si>
  <si>
    <t>大黃瓜</t>
    <phoneticPr fontId="2" type="noConversion"/>
  </si>
  <si>
    <t>羅宋湯</t>
    <phoneticPr fontId="2" type="noConversion"/>
  </si>
  <si>
    <t>玉米蛋花湯</t>
    <phoneticPr fontId="2" type="noConversion"/>
  </si>
  <si>
    <t>玉米粒</t>
    <phoneticPr fontId="2" type="noConversion"/>
  </si>
  <si>
    <t>扁蒲金針菇湯</t>
    <phoneticPr fontId="2" type="noConversion"/>
  </si>
  <si>
    <t>扁蒲</t>
    <phoneticPr fontId="2" type="noConversion"/>
  </si>
  <si>
    <t>蓮藕湯</t>
    <phoneticPr fontId="2" type="noConversion"/>
  </si>
  <si>
    <t>蓮藕片</t>
    <phoneticPr fontId="2" type="noConversion"/>
  </si>
  <si>
    <t>現購</t>
    <phoneticPr fontId="2" type="noConversion"/>
  </si>
  <si>
    <t>乾昆布(先送)</t>
    <phoneticPr fontId="2" type="noConversion"/>
  </si>
  <si>
    <t>大番茄</t>
    <phoneticPr fontId="2" type="noConversion"/>
  </si>
  <si>
    <t>金針菇</t>
    <phoneticPr fontId="2" type="noConversion"/>
  </si>
  <si>
    <t>雞架(切)</t>
    <phoneticPr fontId="2" type="noConversion"/>
  </si>
  <si>
    <t>超秦</t>
    <phoneticPr fontId="2" type="noConversion"/>
  </si>
  <si>
    <t>馬鈴薯去皮</t>
    <phoneticPr fontId="2" type="noConversion"/>
  </si>
  <si>
    <t>木耳絲</t>
    <phoneticPr fontId="2" type="noConversion"/>
  </si>
  <si>
    <t>宏旭</t>
    <phoneticPr fontId="2" type="noConversion"/>
  </si>
  <si>
    <t>葷775</t>
    <phoneticPr fontId="2" type="noConversion"/>
  </si>
  <si>
    <t>素13</t>
    <phoneticPr fontId="2" type="noConversion"/>
  </si>
  <si>
    <t>豆漿</t>
    <phoneticPr fontId="2" type="noConversion"/>
  </si>
  <si>
    <t>非基改黃豆(先送)</t>
    <phoneticPr fontId="2" type="noConversion"/>
  </si>
  <si>
    <t>信成</t>
    <phoneticPr fontId="2" type="noConversion"/>
  </si>
  <si>
    <t>水果(份)</t>
    <phoneticPr fontId="2" type="noConversion"/>
  </si>
  <si>
    <t>庫存</t>
    <phoneticPr fontId="2" type="noConversion"/>
  </si>
  <si>
    <t>熱量</t>
    <phoneticPr fontId="2" type="noConversion"/>
  </si>
  <si>
    <t>全穀根莖類</t>
    <phoneticPr fontId="2" type="noConversion"/>
  </si>
  <si>
    <t>蔬菜類</t>
    <phoneticPr fontId="2" type="noConversion"/>
  </si>
  <si>
    <t>水果類</t>
    <phoneticPr fontId="2" type="noConversion"/>
  </si>
  <si>
    <t>豆魚肉蛋類</t>
    <phoneticPr fontId="2" type="noConversion"/>
  </si>
  <si>
    <t>油脂類</t>
    <phoneticPr fontId="2" type="noConversion"/>
  </si>
  <si>
    <t>蔬菜為預先排定.受天氣及採收期等因素影響.若有調動敬請見諒</t>
    <phoneticPr fontId="2" type="noConversion"/>
  </si>
  <si>
    <t>表單設計：軒泰食品                單位主廚:                                         午餐秘書:                                                             主任:                                                                 校長:</t>
    <phoneticPr fontId="2" type="noConversion"/>
  </si>
  <si>
    <t>本週供應人數</t>
    <phoneticPr fontId="2" type="noConversion"/>
  </si>
  <si>
    <t>學校</t>
    <phoneticPr fontId="2" type="noConversion"/>
  </si>
  <si>
    <t>葷食</t>
    <phoneticPr fontId="2" type="noConversion"/>
  </si>
  <si>
    <t>素食</t>
    <phoneticPr fontId="2" type="noConversion"/>
  </si>
  <si>
    <t>人數總計</t>
    <phoneticPr fontId="2" type="noConversion"/>
  </si>
  <si>
    <t>小計</t>
    <phoneticPr fontId="2" type="noConversion"/>
  </si>
  <si>
    <t>茄苳國民小學103學年度第上學期第十二週午餐食譜設計表</t>
    <phoneticPr fontId="2" type="noConversion"/>
  </si>
  <si>
    <t>一週乾料訂貨</t>
    <phoneticPr fontId="2" type="noConversion"/>
  </si>
  <si>
    <t>米食</t>
    <phoneticPr fontId="2" type="noConversion"/>
  </si>
  <si>
    <t>合計</t>
    <phoneticPr fontId="2" type="noConversion"/>
  </si>
  <si>
    <t>特餐</t>
    <phoneticPr fontId="2" type="noConversion"/>
  </si>
  <si>
    <t>用餐人數</t>
    <phoneticPr fontId="2" type="noConversion"/>
  </si>
  <si>
    <t>食材</t>
    <phoneticPr fontId="2" type="noConversion"/>
  </si>
  <si>
    <t>廠商</t>
    <phoneticPr fontId="2" type="noConversion"/>
  </si>
  <si>
    <t>單量(g)</t>
    <phoneticPr fontId="2" type="noConversion"/>
  </si>
  <si>
    <t>數量(kg)</t>
    <phoneticPr fontId="2" type="noConversion"/>
  </si>
  <si>
    <t>預估單價</t>
    <phoneticPr fontId="2" type="noConversion"/>
  </si>
  <si>
    <t>白飯</t>
    <phoneticPr fontId="2" type="noConversion"/>
  </si>
  <si>
    <t>糙米飯</t>
    <phoneticPr fontId="2" type="noConversion"/>
  </si>
  <si>
    <t>糙米(不送)</t>
    <phoneticPr fontId="2" type="noConversion"/>
  </si>
  <si>
    <t>順隆</t>
    <phoneticPr fontId="2" type="noConversion"/>
  </si>
  <si>
    <t>滑蛋瘦肉粥</t>
    <phoneticPr fontId="2" type="noConversion"/>
  </si>
  <si>
    <t>洗選蛋</t>
    <phoneticPr fontId="2" type="noConversion"/>
  </si>
  <si>
    <t>禾品</t>
    <phoneticPr fontId="2" type="noConversion"/>
  </si>
  <si>
    <t>蕎麥飯</t>
    <phoneticPr fontId="2" type="noConversion"/>
  </si>
  <si>
    <t>蕎麥粒(先送)</t>
    <phoneticPr fontId="2" type="noConversion"/>
  </si>
  <si>
    <t>民族</t>
    <phoneticPr fontId="2" type="noConversion"/>
  </si>
  <si>
    <t>瘦絞肉</t>
    <phoneticPr fontId="2" type="noConversion"/>
  </si>
  <si>
    <t>翔昇</t>
    <phoneticPr fontId="2" type="noConversion"/>
  </si>
  <si>
    <t>素雞丁</t>
    <phoneticPr fontId="2" type="noConversion"/>
  </si>
  <si>
    <t>環保蔬食餐</t>
    <phoneticPr fontId="2" type="noConversion"/>
  </si>
  <si>
    <t>高麗菜</t>
    <phoneticPr fontId="2" type="noConversion"/>
  </si>
  <si>
    <t>荃珍</t>
    <phoneticPr fontId="2" type="noConversion"/>
  </si>
  <si>
    <t>蔥燒凍豆腐</t>
    <phoneticPr fontId="2" type="noConversion"/>
  </si>
  <si>
    <t>凍豆腐</t>
    <phoneticPr fontId="2" type="noConversion"/>
  </si>
  <si>
    <t>津悅</t>
    <phoneticPr fontId="2" type="noConversion"/>
  </si>
  <si>
    <t>筍香燒肉</t>
    <phoneticPr fontId="2" type="noConversion"/>
  </si>
  <si>
    <t>特亁筍干(先送)</t>
    <phoneticPr fontId="2" type="noConversion"/>
  </si>
  <si>
    <t>正興</t>
    <phoneticPr fontId="2" type="noConversion"/>
  </si>
  <si>
    <t>三色丁</t>
    <phoneticPr fontId="2" type="noConversion"/>
  </si>
  <si>
    <t>聯宏</t>
    <phoneticPr fontId="2" type="noConversion"/>
  </si>
  <si>
    <t>香酥柳葉魚</t>
    <phoneticPr fontId="2" type="noConversion"/>
  </si>
  <si>
    <t>喜相逢</t>
    <phoneticPr fontId="2" type="noConversion"/>
  </si>
  <si>
    <t>福國</t>
    <phoneticPr fontId="2" type="noConversion"/>
  </si>
  <si>
    <t>糖醋雞丁</t>
    <phoneticPr fontId="2" type="noConversion"/>
  </si>
  <si>
    <t>雞丁</t>
    <phoneticPr fontId="2" type="noConversion"/>
  </si>
  <si>
    <t>普惠</t>
    <phoneticPr fontId="2" type="noConversion"/>
  </si>
  <si>
    <t>洋蔥去皮</t>
    <phoneticPr fontId="2" type="noConversion"/>
  </si>
  <si>
    <t>肉丁</t>
    <phoneticPr fontId="2" type="noConversion"/>
  </si>
  <si>
    <t>芹菜</t>
    <phoneticPr fontId="2" type="noConversion"/>
  </si>
  <si>
    <t>紅蘿蔔片</t>
    <phoneticPr fontId="2" type="noConversion"/>
  </si>
  <si>
    <t>佑豐</t>
    <phoneticPr fontId="2" type="noConversion"/>
  </si>
  <si>
    <t>黑豆干9丁</t>
    <phoneticPr fontId="2" type="noConversion"/>
  </si>
  <si>
    <t>香菇絲</t>
    <phoneticPr fontId="2" type="noConversion"/>
  </si>
  <si>
    <t>福隆</t>
    <phoneticPr fontId="2" type="noConversion"/>
  </si>
  <si>
    <t>麵腸</t>
    <phoneticPr fontId="2" type="noConversion"/>
  </si>
  <si>
    <t>青蔥</t>
    <phoneticPr fontId="2" type="noConversion"/>
  </si>
  <si>
    <t>蒜仁</t>
    <phoneticPr fontId="2" type="noConversion"/>
  </si>
  <si>
    <t>家煥</t>
    <phoneticPr fontId="2" type="noConversion"/>
  </si>
  <si>
    <t>薑末</t>
    <phoneticPr fontId="2" type="noConversion"/>
  </si>
  <si>
    <t>酸菜心絲</t>
    <phoneticPr fontId="2" type="noConversion"/>
  </si>
  <si>
    <t>青椒</t>
    <phoneticPr fontId="2" type="noConversion"/>
  </si>
  <si>
    <t>朴菜(先送)</t>
    <phoneticPr fontId="2" type="noConversion"/>
  </si>
  <si>
    <t>薑絲</t>
    <phoneticPr fontId="2" type="noConversion"/>
  </si>
  <si>
    <t>2兩</t>
    <phoneticPr fontId="2" type="noConversion"/>
  </si>
  <si>
    <t>鳳梨罐3K</t>
    <phoneticPr fontId="2" type="noConversion"/>
  </si>
  <si>
    <t>日陞</t>
    <phoneticPr fontId="2" type="noConversion"/>
  </si>
  <si>
    <t>烤麩</t>
    <phoneticPr fontId="2" type="noConversion"/>
  </si>
  <si>
    <t>蕃茄醬3k</t>
    <phoneticPr fontId="2" type="noConversion"/>
  </si>
  <si>
    <t>粉蒸雙色</t>
    <phoneticPr fontId="2" type="noConversion"/>
  </si>
  <si>
    <t>芋頭去皮</t>
    <phoneticPr fontId="2" type="noConversion"/>
  </si>
  <si>
    <t>柴魚蒸蛋</t>
    <phoneticPr fontId="2" type="noConversion"/>
  </si>
  <si>
    <t>關東煮</t>
    <phoneticPr fontId="2" type="noConversion"/>
  </si>
  <si>
    <t>玉米段</t>
    <phoneticPr fontId="2" type="noConversion"/>
  </si>
  <si>
    <t>醬燒魚香冬瓜</t>
    <phoneticPr fontId="2" type="noConversion"/>
  </si>
  <si>
    <t>冬瓜(先送)</t>
    <phoneticPr fontId="2" type="noConversion"/>
  </si>
  <si>
    <t>土豆什錦</t>
    <phoneticPr fontId="2" type="noConversion"/>
  </si>
  <si>
    <t>豆干丁</t>
    <phoneticPr fontId="2" type="noConversion"/>
  </si>
  <si>
    <t>地瓜</t>
    <phoneticPr fontId="2" type="noConversion"/>
  </si>
  <si>
    <t>柴魚片600g</t>
    <phoneticPr fontId="2" type="noConversion"/>
  </si>
  <si>
    <t>1包</t>
    <phoneticPr fontId="2" type="noConversion"/>
  </si>
  <si>
    <t>小香魚輪</t>
    <phoneticPr fontId="2" type="noConversion"/>
  </si>
  <si>
    <t>自立</t>
    <phoneticPr fontId="2" type="noConversion"/>
  </si>
  <si>
    <t>絞肉</t>
    <phoneticPr fontId="2" type="noConversion"/>
  </si>
  <si>
    <t>馬鈴薯去皮</t>
    <phoneticPr fontId="2" type="noConversion"/>
  </si>
  <si>
    <t>蒸肉粉600G</t>
    <phoneticPr fontId="2" type="noConversion"/>
  </si>
  <si>
    <t>五年乙、丁、戊68葷+2行政+2素=72人換餐+1檢品</t>
    <phoneticPr fontId="2" type="noConversion"/>
  </si>
  <si>
    <t>白蘿蔔(先送)</t>
    <phoneticPr fontId="2" type="noConversion"/>
  </si>
  <si>
    <t>紅蘿蔔丁</t>
    <phoneticPr fontId="2" type="noConversion"/>
  </si>
  <si>
    <t>紅蘿蔔小丁</t>
    <phoneticPr fontId="2" type="noConversion"/>
  </si>
  <si>
    <t>蒜末</t>
    <phoneticPr fontId="2" type="noConversion"/>
  </si>
  <si>
    <t>菠蘿肉鬆</t>
    <phoneticPr fontId="2" type="noConversion"/>
  </si>
  <si>
    <t>生楓</t>
    <phoneticPr fontId="2" type="noConversion"/>
  </si>
  <si>
    <t>油豆腐丁</t>
    <phoneticPr fontId="2" type="noConversion"/>
  </si>
  <si>
    <t>亁木耳絲(先送)</t>
    <phoneticPr fontId="2" type="noConversion"/>
  </si>
  <si>
    <t>青豆仁</t>
    <phoneticPr fontId="2" type="noConversion"/>
  </si>
  <si>
    <t>椰子麵包</t>
    <phoneticPr fontId="2" type="noConversion"/>
  </si>
  <si>
    <t>柴魚片</t>
    <phoneticPr fontId="2" type="noConversion"/>
  </si>
  <si>
    <t>薑片</t>
    <phoneticPr fontId="2" type="noConversion"/>
  </si>
  <si>
    <t>奶酥麵包</t>
    <phoneticPr fontId="2" type="noConversion"/>
  </si>
  <si>
    <t>素髮菜丸</t>
    <phoneticPr fontId="2" type="noConversion"/>
  </si>
  <si>
    <t>1斤花帶</t>
    <phoneticPr fontId="2" type="noConversion"/>
  </si>
  <si>
    <t>青菜</t>
    <phoneticPr fontId="2" type="noConversion"/>
  </si>
  <si>
    <t>大陸A菜</t>
    <phoneticPr fontId="2" type="noConversion"/>
  </si>
  <si>
    <t>有機小松菜47k</t>
    <phoneticPr fontId="2" type="noConversion"/>
  </si>
  <si>
    <t>瑞城</t>
    <phoneticPr fontId="2" type="noConversion"/>
  </si>
  <si>
    <t>有機荷葉白51k</t>
    <phoneticPr fontId="2" type="noConversion"/>
  </si>
  <si>
    <r>
      <rPr>
        <sz val="14"/>
        <color indexed="8"/>
        <rFont val="標楷體"/>
        <family val="4"/>
        <charset val="136"/>
      </rPr>
      <t>小計</t>
    </r>
    <phoneticPr fontId="2" type="noConversion"/>
  </si>
  <si>
    <t>冬菜粉絲湯</t>
    <phoneticPr fontId="2" type="noConversion"/>
  </si>
  <si>
    <t>冬粉</t>
    <phoneticPr fontId="2" type="noConversion"/>
  </si>
  <si>
    <t>全國</t>
    <phoneticPr fontId="2" type="noConversion"/>
  </si>
  <si>
    <t>冬瓜薏仁湯</t>
    <phoneticPr fontId="2" type="noConversion"/>
  </si>
  <si>
    <t>冬瓜</t>
    <phoneticPr fontId="2" type="noConversion"/>
  </si>
  <si>
    <t>鮮肉包</t>
    <phoneticPr fontId="2" type="noConversion"/>
  </si>
  <si>
    <t>cas鮮肉包</t>
    <phoneticPr fontId="2" type="noConversion"/>
  </si>
  <si>
    <t>欣榮</t>
    <phoneticPr fontId="2" type="noConversion"/>
  </si>
  <si>
    <t>黃瓜大骨湯</t>
    <phoneticPr fontId="2" type="noConversion"/>
  </si>
  <si>
    <t>大黃瓜</t>
    <phoneticPr fontId="2" type="noConversion"/>
  </si>
  <si>
    <t>燒仙草</t>
    <phoneticPr fontId="2" type="noConversion"/>
  </si>
  <si>
    <t>仙草原汁3k</t>
    <phoneticPr fontId="2" type="noConversion"/>
  </si>
  <si>
    <t>禾豐</t>
    <phoneticPr fontId="2" type="noConversion"/>
  </si>
  <si>
    <t>冬菜罐3K</t>
    <phoneticPr fontId="2" type="noConversion"/>
  </si>
  <si>
    <t>小薏仁</t>
    <phoneticPr fontId="2" type="noConversion"/>
  </si>
  <si>
    <t>華順</t>
    <phoneticPr fontId="2" type="noConversion"/>
  </si>
  <si>
    <t>木耳絲</t>
    <phoneticPr fontId="2" type="noConversion"/>
  </si>
  <si>
    <t>宏旭</t>
    <phoneticPr fontId="2" type="noConversion"/>
  </si>
  <si>
    <t>QQ結(先送)</t>
    <phoneticPr fontId="2" type="noConversion"/>
  </si>
  <si>
    <t>大骨</t>
    <phoneticPr fontId="2" type="noConversion"/>
  </si>
  <si>
    <t>綠豆(先送)</t>
    <phoneticPr fontId="2" type="noConversion"/>
  </si>
  <si>
    <t>芝麻包</t>
    <phoneticPr fontId="2" type="noConversion"/>
  </si>
  <si>
    <t>15個</t>
    <phoneticPr fontId="2" type="noConversion"/>
  </si>
  <si>
    <t>二砂</t>
    <phoneticPr fontId="2" type="noConversion"/>
  </si>
  <si>
    <t>葷775</t>
    <phoneticPr fontId="2" type="noConversion"/>
  </si>
  <si>
    <t>素13</t>
    <phoneticPr fontId="2" type="noConversion"/>
  </si>
  <si>
    <t>豆漿</t>
    <phoneticPr fontId="2" type="noConversion"/>
  </si>
  <si>
    <t>非基改黃豆(先送)</t>
    <phoneticPr fontId="2" type="noConversion"/>
  </si>
  <si>
    <t>信成</t>
    <phoneticPr fontId="2" type="noConversion"/>
  </si>
  <si>
    <t>水果(份)</t>
    <phoneticPr fontId="2" type="noConversion"/>
  </si>
  <si>
    <t>庫存</t>
    <phoneticPr fontId="2" type="noConversion"/>
  </si>
  <si>
    <t>熱量</t>
    <phoneticPr fontId="2" type="noConversion"/>
  </si>
  <si>
    <t>全穀根莖類</t>
    <phoneticPr fontId="2" type="noConversion"/>
  </si>
  <si>
    <t>蔬菜類</t>
    <phoneticPr fontId="2" type="noConversion"/>
  </si>
  <si>
    <t>水果類</t>
    <phoneticPr fontId="2" type="noConversion"/>
  </si>
  <si>
    <t>豆魚肉蛋類</t>
    <phoneticPr fontId="2" type="noConversion"/>
  </si>
  <si>
    <t>油脂類</t>
    <phoneticPr fontId="2" type="noConversion"/>
  </si>
  <si>
    <t>蔬菜為預先排定.受天氣及採收期等因素影響.若有調動敬請見諒</t>
    <phoneticPr fontId="2" type="noConversion"/>
  </si>
  <si>
    <t>表單設計：軒泰食品                單位主廚:                                         午餐秘書:                                                            主任:                                                               校長:</t>
    <phoneticPr fontId="2" type="noConversion"/>
  </si>
  <si>
    <t>本週供應人數</t>
    <phoneticPr fontId="2" type="noConversion"/>
  </si>
  <si>
    <t>學校</t>
    <phoneticPr fontId="2" type="noConversion"/>
  </si>
  <si>
    <t>葷食</t>
    <phoneticPr fontId="2" type="noConversion"/>
  </si>
  <si>
    <t>素食</t>
    <phoneticPr fontId="2" type="noConversion"/>
  </si>
  <si>
    <t>人數總計</t>
    <phoneticPr fontId="2" type="noConversion"/>
  </si>
  <si>
    <t>小計</t>
    <phoneticPr fontId="2" type="noConversion"/>
  </si>
  <si>
    <t>茄苳國民小學103學年度第上學期第十三週午餐食譜設計表</t>
    <phoneticPr fontId="2" type="noConversion"/>
  </si>
  <si>
    <t>一週乾料訂貨</t>
    <phoneticPr fontId="2" type="noConversion"/>
  </si>
  <si>
    <t>米食</t>
    <phoneticPr fontId="2" type="noConversion"/>
  </si>
  <si>
    <t>合計</t>
    <phoneticPr fontId="2" type="noConversion"/>
  </si>
  <si>
    <t>特餐</t>
    <phoneticPr fontId="2" type="noConversion"/>
  </si>
  <si>
    <t>用餐人數</t>
    <phoneticPr fontId="2" type="noConversion"/>
  </si>
  <si>
    <t>食材</t>
    <phoneticPr fontId="2" type="noConversion"/>
  </si>
  <si>
    <t>廠商</t>
    <phoneticPr fontId="2" type="noConversion"/>
  </si>
  <si>
    <t>單量(g)</t>
    <phoneticPr fontId="2" type="noConversion"/>
  </si>
  <si>
    <t>數量(kg)</t>
    <phoneticPr fontId="2" type="noConversion"/>
  </si>
  <si>
    <t>預估單價</t>
    <phoneticPr fontId="2" type="noConversion"/>
  </si>
  <si>
    <t>白飯</t>
    <phoneticPr fontId="2" type="noConversion"/>
  </si>
  <si>
    <t>糙米飯</t>
    <phoneticPr fontId="2" type="noConversion"/>
  </si>
  <si>
    <t>糙米(不送)</t>
    <phoneticPr fontId="2" type="noConversion"/>
  </si>
  <si>
    <t>順隆</t>
    <phoneticPr fontId="2" type="noConversion"/>
  </si>
  <si>
    <t>鮪魚高纖雜糧炒飯</t>
    <phoneticPr fontId="2" type="noConversion"/>
  </si>
  <si>
    <t>紫米飯</t>
    <phoneticPr fontId="2" type="noConversion"/>
  </si>
  <si>
    <t>紫米(先送)</t>
    <phoneticPr fontId="2" type="noConversion"/>
  </si>
  <si>
    <t>民族</t>
    <phoneticPr fontId="2" type="noConversion"/>
  </si>
  <si>
    <t>五穀米(先送)</t>
    <phoneticPr fontId="2" type="noConversion"/>
  </si>
  <si>
    <t>六年級畢旅減141葷+1素=142人</t>
    <phoneticPr fontId="2" type="noConversion"/>
  </si>
  <si>
    <t>環保蔬食餐</t>
    <phoneticPr fontId="2" type="noConversion"/>
  </si>
  <si>
    <t>高麗菜</t>
    <phoneticPr fontId="2" type="noConversion"/>
  </si>
  <si>
    <t>荃珍</t>
    <phoneticPr fontId="2" type="noConversion"/>
  </si>
  <si>
    <t>白玉皮酥</t>
    <phoneticPr fontId="2" type="noConversion"/>
  </si>
  <si>
    <t>白蘿蔔</t>
    <phoneticPr fontId="2" type="noConversion"/>
  </si>
  <si>
    <t>豆酥旗魚</t>
    <phoneticPr fontId="2" type="noConversion"/>
  </si>
  <si>
    <t>白旗片</t>
    <phoneticPr fontId="2" type="noConversion"/>
  </si>
  <si>
    <t>福國</t>
    <phoneticPr fontId="2" type="noConversion"/>
  </si>
  <si>
    <t>生香菇</t>
    <phoneticPr fontId="2" type="noConversion"/>
  </si>
  <si>
    <t>辛春成</t>
    <phoneticPr fontId="2" type="noConversion"/>
  </si>
  <si>
    <t>馬玲薯燒雞</t>
    <phoneticPr fontId="2" type="noConversion"/>
  </si>
  <si>
    <t>雞丁</t>
    <phoneticPr fontId="2" type="noConversion"/>
  </si>
  <si>
    <t>普惠</t>
    <phoneticPr fontId="2" type="noConversion"/>
  </si>
  <si>
    <t>日月蒸肉餅</t>
    <phoneticPr fontId="2" type="noConversion"/>
  </si>
  <si>
    <t>洗選蛋</t>
    <phoneticPr fontId="2" type="noConversion"/>
  </si>
  <si>
    <t>禾品</t>
    <phoneticPr fontId="2" type="noConversion"/>
  </si>
  <si>
    <t>素皮酥(先送)</t>
    <phoneticPr fontId="2" type="noConversion"/>
  </si>
  <si>
    <t>宏旭</t>
    <phoneticPr fontId="2" type="noConversion"/>
  </si>
  <si>
    <t>豆酥</t>
    <phoneticPr fontId="2" type="noConversion"/>
  </si>
  <si>
    <t>正興</t>
    <phoneticPr fontId="2" type="noConversion"/>
  </si>
  <si>
    <t>三色丁</t>
    <phoneticPr fontId="2" type="noConversion"/>
  </si>
  <si>
    <t>聯宏</t>
    <phoneticPr fontId="2" type="noConversion"/>
  </si>
  <si>
    <t>馬鈴薯去皮</t>
    <phoneticPr fontId="2" type="noConversion"/>
  </si>
  <si>
    <t>(蛋整顆打在肉餅上，呈現日月感)</t>
    <phoneticPr fontId="2" type="noConversion"/>
  </si>
  <si>
    <t>麵輪(先送)</t>
    <phoneticPr fontId="2" type="noConversion"/>
  </si>
  <si>
    <t>福隆</t>
    <phoneticPr fontId="2" type="noConversion"/>
  </si>
  <si>
    <t>青蔥</t>
    <phoneticPr fontId="2" type="noConversion"/>
  </si>
  <si>
    <t>毛豆仁片</t>
    <phoneticPr fontId="2" type="noConversion"/>
  </si>
  <si>
    <t>絞肉</t>
    <phoneticPr fontId="2" type="noConversion"/>
  </si>
  <si>
    <t>翔昇</t>
    <phoneticPr fontId="2" type="noConversion"/>
  </si>
  <si>
    <t>薑片</t>
    <phoneticPr fontId="2" type="noConversion"/>
  </si>
  <si>
    <t>家煥</t>
    <phoneticPr fontId="2" type="noConversion"/>
  </si>
  <si>
    <t>洋蔥去皮</t>
    <phoneticPr fontId="2" type="noConversion"/>
  </si>
  <si>
    <t>西芹</t>
    <phoneticPr fontId="2" type="noConversion"/>
  </si>
  <si>
    <t>刈薯去皮</t>
    <phoneticPr fontId="2" type="noConversion"/>
  </si>
  <si>
    <t>鮪魚1.8k</t>
    <phoneticPr fontId="2" type="noConversion"/>
  </si>
  <si>
    <t>日陞</t>
    <phoneticPr fontId="2" type="noConversion"/>
  </si>
  <si>
    <t>紅蘿蔔絲</t>
    <phoneticPr fontId="2" type="noConversion"/>
  </si>
  <si>
    <t>佑豐</t>
    <phoneticPr fontId="2" type="noConversion"/>
  </si>
  <si>
    <t>(以上料剁碎和拌)(蒸好後分切好)</t>
    <phoneticPr fontId="2" type="noConversion"/>
  </si>
  <si>
    <t>洋蔥炒蛋</t>
    <phoneticPr fontId="2" type="noConversion"/>
  </si>
  <si>
    <t>麻婆豆腐</t>
    <phoneticPr fontId="2" type="noConversion"/>
  </si>
  <si>
    <t>豆腐2k</t>
    <phoneticPr fontId="2" type="noConversion"/>
  </si>
  <si>
    <t>新明</t>
    <phoneticPr fontId="2" type="noConversion"/>
  </si>
  <si>
    <t>什錦滷味</t>
    <phoneticPr fontId="2" type="noConversion"/>
  </si>
  <si>
    <t>素肚切</t>
    <phoneticPr fontId="2" type="noConversion"/>
  </si>
  <si>
    <t>津悅</t>
    <phoneticPr fontId="2" type="noConversion"/>
  </si>
  <si>
    <t>黃芽油片絲</t>
    <phoneticPr fontId="2" type="noConversion"/>
  </si>
  <si>
    <t>黃豆芽</t>
    <phoneticPr fontId="2" type="noConversion"/>
  </si>
  <si>
    <t>呂景堂</t>
    <phoneticPr fontId="2" type="noConversion"/>
  </si>
  <si>
    <t>客家紫茄</t>
    <phoneticPr fontId="2" type="noConversion"/>
  </si>
  <si>
    <t>茄子</t>
    <phoneticPr fontId="2" type="noConversion"/>
  </si>
  <si>
    <t>四分干丁</t>
    <phoneticPr fontId="2" type="noConversion"/>
  </si>
  <si>
    <t>乾木耳絲(先送)</t>
    <phoneticPr fontId="2" type="noConversion"/>
  </si>
  <si>
    <t>蒜末</t>
    <phoneticPr fontId="2" type="noConversion"/>
  </si>
  <si>
    <t>甜不辣條</t>
    <phoneticPr fontId="2" type="noConversion"/>
  </si>
  <si>
    <t>自立</t>
    <phoneticPr fontId="2" type="noConversion"/>
  </si>
  <si>
    <t>芹菜</t>
    <phoneticPr fontId="2" type="noConversion"/>
  </si>
  <si>
    <t>九層塔</t>
    <phoneticPr fontId="2" type="noConversion"/>
  </si>
  <si>
    <t>酸菜心絲</t>
    <phoneticPr fontId="2" type="noConversion"/>
  </si>
  <si>
    <t>阿郎</t>
    <phoneticPr fontId="2" type="noConversion"/>
  </si>
  <si>
    <t>油片絲</t>
    <phoneticPr fontId="2" type="noConversion"/>
  </si>
  <si>
    <t>蒜泥</t>
    <phoneticPr fontId="2" type="noConversion"/>
  </si>
  <si>
    <t>薑絲</t>
    <phoneticPr fontId="2" type="noConversion"/>
  </si>
  <si>
    <t>青菜</t>
    <phoneticPr fontId="2" type="noConversion"/>
  </si>
  <si>
    <t>青江菜</t>
    <phoneticPr fontId="2" type="noConversion"/>
  </si>
  <si>
    <t>有機黑葉白51k</t>
    <phoneticPr fontId="2" type="noConversion"/>
  </si>
  <si>
    <t>瑞城</t>
    <phoneticPr fontId="2" type="noConversion"/>
  </si>
  <si>
    <t>有機塔菇42k</t>
    <phoneticPr fontId="2" type="noConversion"/>
  </si>
  <si>
    <t>美生菜</t>
    <phoneticPr fontId="2" type="noConversion"/>
  </si>
  <si>
    <r>
      <rPr>
        <sz val="14"/>
        <color indexed="8"/>
        <rFont val="標楷體"/>
        <family val="4"/>
        <charset val="136"/>
      </rPr>
      <t>小計</t>
    </r>
    <phoneticPr fontId="2" type="noConversion"/>
  </si>
  <si>
    <t>味噌湯</t>
    <phoneticPr fontId="2" type="noConversion"/>
  </si>
  <si>
    <t>乾海芽</t>
    <phoneticPr fontId="2" type="noConversion"/>
  </si>
  <si>
    <t>玉米蛋花湯</t>
    <phoneticPr fontId="2" type="noConversion"/>
  </si>
  <si>
    <t>玉米粒</t>
    <phoneticPr fontId="2" type="noConversion"/>
  </si>
  <si>
    <t>白菜羹湯</t>
    <phoneticPr fontId="2" type="noConversion"/>
  </si>
  <si>
    <t>大白菜</t>
    <phoneticPr fontId="2" type="noConversion"/>
  </si>
  <si>
    <t>酸辣湯</t>
    <phoneticPr fontId="2" type="noConversion"/>
  </si>
  <si>
    <t>豆腐2K</t>
    <phoneticPr fontId="2" type="noConversion"/>
  </si>
  <si>
    <t>蘿蔔丸片湯</t>
    <phoneticPr fontId="2" type="noConversion"/>
  </si>
  <si>
    <t>肉羹</t>
    <phoneticPr fontId="2" type="noConversion"/>
  </si>
  <si>
    <t>脆筍絲</t>
    <phoneticPr fontId="2" type="noConversion"/>
  </si>
  <si>
    <t>嘉福</t>
    <phoneticPr fontId="2" type="noConversion"/>
  </si>
  <si>
    <t>魚丸片</t>
    <phoneticPr fontId="2" type="noConversion"/>
  </si>
  <si>
    <t>味噌</t>
    <phoneticPr fontId="2" type="noConversion"/>
  </si>
  <si>
    <t>羿淳</t>
    <phoneticPr fontId="2" type="noConversion"/>
  </si>
  <si>
    <t>雞架(切)</t>
    <phoneticPr fontId="2" type="noConversion"/>
  </si>
  <si>
    <t>超秦</t>
    <phoneticPr fontId="2" type="noConversion"/>
  </si>
  <si>
    <t>紅蘿蔔丁</t>
    <phoneticPr fontId="2" type="noConversion"/>
  </si>
  <si>
    <t>先補出第二次六年級畢旅的麵包</t>
    <phoneticPr fontId="2" type="noConversion"/>
  </si>
  <si>
    <t>木耳絲</t>
    <phoneticPr fontId="2" type="noConversion"/>
  </si>
  <si>
    <t>葷775</t>
    <phoneticPr fontId="2" type="noConversion"/>
  </si>
  <si>
    <t>141葷+1素+1檢體(11/19已出第一次)</t>
    <phoneticPr fontId="2" type="noConversion"/>
  </si>
  <si>
    <t>柴魚片</t>
    <phoneticPr fontId="2" type="noConversion"/>
  </si>
  <si>
    <t>素13</t>
    <phoneticPr fontId="2" type="noConversion"/>
  </si>
  <si>
    <t>養樂多優酪乳</t>
    <phoneticPr fontId="2" type="noConversion"/>
  </si>
  <si>
    <t>雅可樂多</t>
    <phoneticPr fontId="2" type="noConversion"/>
  </si>
  <si>
    <t>143瓶</t>
    <phoneticPr fontId="2" type="noConversion"/>
  </si>
  <si>
    <t>沙茶醬</t>
    <phoneticPr fontId="2" type="noConversion"/>
  </si>
  <si>
    <t>菠蘿可頌-當日</t>
    <phoneticPr fontId="2" type="noConversion"/>
  </si>
  <si>
    <t>統一</t>
    <phoneticPr fontId="2" type="noConversion"/>
  </si>
  <si>
    <t>143個</t>
    <phoneticPr fontId="2" type="noConversion"/>
  </si>
  <si>
    <t>1斤花袋</t>
    <phoneticPr fontId="2" type="noConversion"/>
  </si>
  <si>
    <t>豆漿</t>
    <phoneticPr fontId="2" type="noConversion"/>
  </si>
  <si>
    <t>非基改黃豆(先送)</t>
    <phoneticPr fontId="2" type="noConversion"/>
  </si>
  <si>
    <t>信成</t>
    <phoneticPr fontId="2" type="noConversion"/>
  </si>
  <si>
    <t>水果(份)</t>
    <phoneticPr fontId="2" type="noConversion"/>
  </si>
  <si>
    <t>庫存</t>
    <phoneticPr fontId="2" type="noConversion"/>
  </si>
  <si>
    <t>熱量</t>
    <phoneticPr fontId="2" type="noConversion"/>
  </si>
  <si>
    <t>全穀根莖類</t>
    <phoneticPr fontId="2" type="noConversion"/>
  </si>
  <si>
    <t>蔬菜類</t>
    <phoneticPr fontId="2" type="noConversion"/>
  </si>
  <si>
    <t>水果類</t>
    <phoneticPr fontId="2" type="noConversion"/>
  </si>
  <si>
    <t>豆魚肉蛋類</t>
    <phoneticPr fontId="2" type="noConversion"/>
  </si>
  <si>
    <t>油脂類</t>
    <phoneticPr fontId="2" type="noConversion"/>
  </si>
  <si>
    <t>蔬菜為預先排定.受天氣及採收期等因素影響.若有調動敬請見諒</t>
    <phoneticPr fontId="2" type="noConversion"/>
  </si>
  <si>
    <t>表單設計：軒泰食品                單位主廚:                                         午餐秘書:                                                         主任:                                                           校長:</t>
    <phoneticPr fontId="2" type="noConversion"/>
  </si>
</sst>
</file>

<file path=xl/styles.xml><?xml version="1.0" encoding="utf-8"?>
<styleSheet xmlns="http://schemas.openxmlformats.org/spreadsheetml/2006/main">
  <numFmts count="30">
    <numFmt numFmtId="176" formatCode="m&quot;月&quot;d&quot;日(二)&quot;"/>
    <numFmt numFmtId="177" formatCode="m&quot;月&quot;d&quot;日(一)&quot;"/>
    <numFmt numFmtId="178" formatCode="m&quot;月&quot;d&quot;日(三)&quot;"/>
    <numFmt numFmtId="179" formatCode="m&quot;月&quot;d&quot;日(四)&quot;"/>
    <numFmt numFmtId="180" formatCode="m&quot;月&quot;d&quot;日(五)&quot;"/>
    <numFmt numFmtId="181" formatCode="m&quot;月&quot;d&quot;日&quot;"/>
    <numFmt numFmtId="182" formatCode="#,###&quot;人&quot;"/>
    <numFmt numFmtId="183" formatCode="#,###&quot;桶&quot;"/>
    <numFmt numFmtId="184" formatCode="#,###&quot;件&quot;"/>
    <numFmt numFmtId="185" formatCode="0.0_ "/>
    <numFmt numFmtId="186" formatCode="0_ "/>
    <numFmt numFmtId="187" formatCode="0.0_);[Red]\(0.0\)"/>
    <numFmt numFmtId="188" formatCode="#,###&quot;份&quot;"/>
    <numFmt numFmtId="189" formatCode="#,###&quot;盒&quot;"/>
    <numFmt numFmtId="190" formatCode="#,###&quot;包&quot;"/>
    <numFmt numFmtId="191" formatCode="#,###&quot;罐&quot;"/>
    <numFmt numFmtId="192" formatCode="#,###&quot;個&quot;"/>
    <numFmt numFmtId="193" formatCode="0_);[Red]\(0\)"/>
    <numFmt numFmtId="194" formatCode="0.00_ "/>
    <numFmt numFmtId="195" formatCode="#,###.0&quot;份&quot;"/>
    <numFmt numFmtId="196" formatCode="###.0&quot;大卡&quot;"/>
    <numFmt numFmtId="197" formatCode="###&quot;大卡&quot;"/>
    <numFmt numFmtId="198" formatCode="#,###&quot;板&quot;"/>
    <numFmt numFmtId="199" formatCode="0.0"/>
    <numFmt numFmtId="200" formatCode="#,###&quot;片&quot;"/>
    <numFmt numFmtId="201" formatCode="0;_搀"/>
    <numFmt numFmtId="202" formatCode="#,###&quot;份/人&quot;"/>
    <numFmt numFmtId="205" formatCode="#,###&quot;條/人&quot;"/>
    <numFmt numFmtId="206" formatCode="#,###&quot;條&quot;"/>
    <numFmt numFmtId="207" formatCode="##,##0.0&quot;板&quot;"/>
  </numFmts>
  <fonts count="6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i/>
      <sz val="12"/>
      <name val="文鼎粗隸"/>
      <family val="3"/>
      <charset val="136"/>
    </font>
    <font>
      <sz val="12"/>
      <name val="文鼎粗隸"/>
      <family val="3"/>
      <charset val="136"/>
    </font>
    <font>
      <sz val="22"/>
      <name val="新細明體"/>
      <family val="1"/>
      <charset val="136"/>
    </font>
    <font>
      <sz val="12"/>
      <color indexed="8"/>
      <name val="文鼎粗隸"/>
      <family val="3"/>
      <charset val="136"/>
    </font>
    <font>
      <sz val="14"/>
      <name val="文鼎粗隸"/>
      <family val="3"/>
      <charset val="136"/>
    </font>
    <font>
      <sz val="14"/>
      <color indexed="8"/>
      <name val="文鼎粗隸"/>
      <family val="3"/>
      <charset val="136"/>
    </font>
    <font>
      <sz val="12"/>
      <color indexed="8"/>
      <name val="新細明體"/>
      <family val="1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6"/>
      <name val="標楷體"/>
      <family val="4"/>
      <charset val="136"/>
    </font>
    <font>
      <b/>
      <sz val="14"/>
      <name val="新細明體"/>
      <family val="1"/>
      <charset val="136"/>
    </font>
    <font>
      <b/>
      <sz val="17"/>
      <name val="標楷體"/>
      <family val="4"/>
      <charset val="136"/>
    </font>
    <font>
      <b/>
      <sz val="24"/>
      <name val="新細明體"/>
      <family val="1"/>
      <charset val="136"/>
    </font>
    <font>
      <b/>
      <sz val="17"/>
      <name val="新細明體"/>
      <family val="1"/>
      <charset val="136"/>
    </font>
    <font>
      <sz val="17"/>
      <name val="新細明體"/>
      <family val="1"/>
      <charset val="136"/>
    </font>
    <font>
      <b/>
      <sz val="17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sz val="17"/>
      <color indexed="8"/>
      <name val="新細明體"/>
      <family val="1"/>
      <charset val="136"/>
    </font>
    <font>
      <b/>
      <sz val="16"/>
      <name val="新細明體"/>
      <family val="1"/>
      <charset val="136"/>
    </font>
    <font>
      <sz val="17"/>
      <name val="標楷體"/>
      <family val="4"/>
      <charset val="136"/>
    </font>
    <font>
      <sz val="17"/>
      <color indexed="10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6"/>
      <name val="新細明體"/>
      <family val="1"/>
      <charset val="136"/>
    </font>
    <font>
      <sz val="16"/>
      <color indexed="10"/>
      <name val="新細明體"/>
      <family val="1"/>
      <charset val="136"/>
    </font>
    <font>
      <i/>
      <sz val="22"/>
      <name val="標楷體"/>
      <family val="4"/>
      <charset val="136"/>
    </font>
    <font>
      <i/>
      <sz val="22"/>
      <name val="新細明體"/>
      <family val="1"/>
      <charset val="136"/>
    </font>
    <font>
      <sz val="14"/>
      <name val="新細明體"/>
      <family val="1"/>
      <charset val="136"/>
    </font>
    <font>
      <sz val="14"/>
      <color indexed="8"/>
      <name val="標楷體"/>
      <family val="4"/>
      <charset val="136"/>
    </font>
    <font>
      <sz val="16"/>
      <color indexed="10"/>
      <name val="標楷體"/>
      <family val="4"/>
      <charset val="136"/>
    </font>
    <font>
      <b/>
      <sz val="16"/>
      <color indexed="8"/>
      <name val="新細明體"/>
      <family val="1"/>
      <charset val="136"/>
    </font>
    <font>
      <b/>
      <sz val="16"/>
      <color indexed="10"/>
      <name val="新細明體"/>
      <family val="1"/>
      <charset val="136"/>
    </font>
    <font>
      <sz val="18"/>
      <name val="新細明體"/>
      <family val="1"/>
      <charset val="136"/>
    </font>
    <font>
      <sz val="12"/>
      <name val="文鼎中粗隸"/>
      <family val="3"/>
      <charset val="136"/>
    </font>
    <font>
      <sz val="6"/>
      <name val="文鼎中粗隸"/>
      <family val="3"/>
      <charset val="136"/>
    </font>
    <font>
      <sz val="10"/>
      <name val="文鼎中粗隸"/>
      <family val="3"/>
      <charset val="136"/>
    </font>
    <font>
      <sz val="13"/>
      <name val="文鼎中粗隸"/>
      <family val="3"/>
      <charset val="136"/>
    </font>
    <font>
      <sz val="14"/>
      <name val="文鼎中粗隸"/>
      <family val="3"/>
      <charset val="136"/>
    </font>
    <font>
      <sz val="13"/>
      <color indexed="12"/>
      <name val="文鼎中粗隸"/>
      <family val="3"/>
      <charset val="136"/>
    </font>
    <font>
      <b/>
      <sz val="36"/>
      <name val="文鼎粗隸"/>
      <family val="3"/>
      <charset val="136"/>
    </font>
    <font>
      <b/>
      <sz val="12"/>
      <name val="文鼎粗隸"/>
      <family val="3"/>
      <charset val="136"/>
    </font>
    <font>
      <sz val="28"/>
      <name val="文鼎粗隸"/>
      <family val="3"/>
      <charset val="136"/>
    </font>
    <font>
      <sz val="12"/>
      <name val="新細明體"/>
      <family val="1"/>
      <charset val="136"/>
    </font>
    <font>
      <sz val="16"/>
      <name val="文鼎粗隸"/>
      <family val="3"/>
      <charset val="136"/>
    </font>
    <font>
      <sz val="26"/>
      <name val="新細明體"/>
      <family val="1"/>
      <charset val="136"/>
    </font>
    <font>
      <b/>
      <sz val="18"/>
      <name val="新細明體"/>
      <family val="1"/>
      <charset val="136"/>
    </font>
    <font>
      <i/>
      <sz val="11"/>
      <name val="新細明體"/>
      <family val="1"/>
      <charset val="136"/>
    </font>
    <font>
      <b/>
      <i/>
      <sz val="22"/>
      <color indexed="10"/>
      <name val="新細明體"/>
      <family val="1"/>
      <charset val="136"/>
    </font>
    <font>
      <b/>
      <i/>
      <sz val="22"/>
      <color indexed="8"/>
      <name val="新細明體"/>
      <family val="1"/>
      <charset val="136"/>
    </font>
    <font>
      <b/>
      <i/>
      <sz val="16"/>
      <color indexed="10"/>
      <name val="新細明體"/>
      <family val="1"/>
      <charset val="136"/>
    </font>
    <font>
      <i/>
      <sz val="22"/>
      <color indexed="10"/>
      <name val="新細明體"/>
      <family val="1"/>
      <charset val="136"/>
    </font>
    <font>
      <i/>
      <sz val="16"/>
      <color indexed="10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8"/>
      <color indexed="8"/>
      <name val="新細明體"/>
      <family val="1"/>
      <charset val="136"/>
    </font>
    <font>
      <sz val="13"/>
      <color indexed="8"/>
      <name val="文鼎中粗隸"/>
      <family val="3"/>
      <charset val="136"/>
    </font>
    <font>
      <sz val="13"/>
      <color indexed="10"/>
      <name val="文鼎中粗隸"/>
      <family val="3"/>
      <charset val="136"/>
    </font>
    <font>
      <i/>
      <sz val="9"/>
      <name val="新細明體"/>
      <family val="1"/>
      <charset val="136"/>
    </font>
    <font>
      <b/>
      <sz val="17"/>
      <color indexed="10"/>
      <name val="新細明體"/>
      <family val="1"/>
      <charset val="136"/>
    </font>
    <font>
      <sz val="20"/>
      <name val="新細明體"/>
      <family val="1"/>
      <charset val="136"/>
    </font>
    <font>
      <sz val="18"/>
      <color indexed="10"/>
      <name val="新細明體"/>
      <family val="1"/>
      <charset val="136"/>
    </font>
    <font>
      <b/>
      <sz val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lightGray">
        <fgColor indexed="43"/>
        <bgColor indexed="9"/>
      </patternFill>
    </fill>
  </fills>
  <borders count="7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8">
    <xf numFmtId="0" fontId="0" fillId="0" borderId="0"/>
    <xf numFmtId="0" fontId="9" fillId="0" borderId="0">
      <alignment vertical="center"/>
    </xf>
    <xf numFmtId="0" fontId="1" fillId="0" borderId="0"/>
    <xf numFmtId="0" fontId="1" fillId="0" borderId="0"/>
    <xf numFmtId="0" fontId="1" fillId="0" borderId="0"/>
    <xf numFmtId="0" fontId="9" fillId="0" borderId="0">
      <alignment vertical="center"/>
    </xf>
    <xf numFmtId="0" fontId="9" fillId="0" borderId="0">
      <alignment vertical="center"/>
    </xf>
    <xf numFmtId="0" fontId="1" fillId="0" borderId="0"/>
  </cellStyleXfs>
  <cellXfs count="705">
    <xf numFmtId="0" fontId="0" fillId="0" borderId="0" xfId="0"/>
    <xf numFmtId="0" fontId="4" fillId="0" borderId="0" xfId="0" applyFont="1"/>
    <xf numFmtId="49" fontId="3" fillId="0" borderId="0" xfId="0" applyNumberFormat="1" applyFont="1" applyBorder="1" applyAlignment="1">
      <alignment horizontal="center"/>
    </xf>
    <xf numFmtId="0" fontId="5" fillId="0" borderId="1" xfId="0" applyNumberFormat="1" applyFont="1" applyBorder="1" applyAlignment="1"/>
    <xf numFmtId="0" fontId="4" fillId="0" borderId="0" xfId="0" applyFont="1" applyBorder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 shrinkToFit="1"/>
    </xf>
    <xf numFmtId="0" fontId="13" fillId="0" borderId="3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2" xfId="7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left" vertical="center"/>
    </xf>
    <xf numFmtId="183" fontId="22" fillId="0" borderId="6" xfId="0" applyNumberFormat="1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left" vertical="center"/>
    </xf>
    <xf numFmtId="184" fontId="22" fillId="0" borderId="6" xfId="0" applyNumberFormat="1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left" vertical="center" shrinkToFit="1"/>
    </xf>
    <xf numFmtId="0" fontId="20" fillId="0" borderId="3" xfId="0" applyFont="1" applyFill="1" applyBorder="1" applyAlignment="1">
      <alignment horizontal="center" vertical="center" shrinkToFit="1"/>
    </xf>
    <xf numFmtId="185" fontId="20" fillId="0" borderId="8" xfId="0" applyNumberFormat="1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center" vertical="center"/>
    </xf>
    <xf numFmtId="186" fontId="20" fillId="0" borderId="8" xfId="0" applyNumberFormat="1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2" fillId="0" borderId="7" xfId="0" applyFont="1" applyFill="1" applyBorder="1" applyAlignment="1">
      <alignment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 shrinkToFit="1"/>
    </xf>
    <xf numFmtId="0" fontId="19" fillId="0" borderId="3" xfId="0" applyFont="1" applyFill="1" applyBorder="1" applyAlignment="1">
      <alignment vertical="center" shrinkToFit="1" readingOrder="1"/>
    </xf>
    <xf numFmtId="0" fontId="19" fillId="0" borderId="2" xfId="0" applyFont="1" applyFill="1" applyBorder="1" applyAlignment="1">
      <alignment vertical="center" shrinkToFit="1" readingOrder="1"/>
    </xf>
    <xf numFmtId="186" fontId="26" fillId="0" borderId="8" xfId="0" applyNumberFormat="1" applyFont="1" applyFill="1" applyBorder="1" applyAlignment="1">
      <alignment horizontal="center" vertical="center" shrinkToFit="1"/>
    </xf>
    <xf numFmtId="0" fontId="20" fillId="0" borderId="2" xfId="7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20" fillId="0" borderId="11" xfId="0" applyFont="1" applyBorder="1" applyAlignment="1">
      <alignment horizontal="center" shrinkToFit="1"/>
    </xf>
    <xf numFmtId="0" fontId="20" fillId="0" borderId="2" xfId="0" applyFont="1" applyFill="1" applyBorder="1" applyAlignment="1">
      <alignment vertical="center"/>
    </xf>
    <xf numFmtId="188" fontId="20" fillId="0" borderId="8" xfId="0" applyNumberFormat="1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left" vertical="center"/>
    </xf>
    <xf numFmtId="0" fontId="28" fillId="0" borderId="2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shrinkToFit="1"/>
    </xf>
    <xf numFmtId="0" fontId="15" fillId="0" borderId="13" xfId="0" applyFont="1" applyFill="1" applyBorder="1" applyAlignment="1">
      <alignment horizontal="left" vertical="center"/>
    </xf>
    <xf numFmtId="189" fontId="22" fillId="0" borderId="6" xfId="0" applyNumberFormat="1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/>
    </xf>
    <xf numFmtId="190" fontId="22" fillId="0" borderId="6" xfId="0" applyNumberFormat="1" applyFont="1" applyFill="1" applyBorder="1" applyAlignment="1">
      <alignment horizontal="center" vertical="center" shrinkToFit="1"/>
    </xf>
    <xf numFmtId="191" fontId="22" fillId="0" borderId="6" xfId="0" applyNumberFormat="1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left" vertical="center"/>
    </xf>
    <xf numFmtId="185" fontId="20" fillId="0" borderId="2" xfId="0" applyNumberFormat="1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vertical="center"/>
    </xf>
    <xf numFmtId="0" fontId="20" fillId="0" borderId="3" xfId="0" applyFont="1" applyFill="1" applyBorder="1" applyAlignment="1">
      <alignment horizontal="center" vertical="center"/>
    </xf>
    <xf numFmtId="186" fontId="20" fillId="0" borderId="15" xfId="0" applyNumberFormat="1" applyFont="1" applyFill="1" applyBorder="1" applyAlignment="1">
      <alignment horizontal="center" vertical="center" shrinkToFit="1"/>
    </xf>
    <xf numFmtId="186" fontId="20" fillId="0" borderId="2" xfId="0" applyNumberFormat="1" applyFont="1" applyFill="1" applyBorder="1" applyAlignment="1">
      <alignment horizontal="center" vertical="center" shrinkToFit="1"/>
    </xf>
    <xf numFmtId="185" fontId="20" fillId="0" borderId="16" xfId="0" applyNumberFormat="1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left" vertical="center" shrinkToFit="1"/>
    </xf>
    <xf numFmtId="192" fontId="20" fillId="0" borderId="8" xfId="0" applyNumberFormat="1" applyFont="1" applyFill="1" applyBorder="1" applyAlignment="1">
      <alignment horizontal="center" vertical="center" shrinkToFit="1"/>
    </xf>
    <xf numFmtId="193" fontId="20" fillId="0" borderId="14" xfId="0" applyNumberFormat="1" applyFont="1" applyFill="1" applyBorder="1" applyAlignment="1">
      <alignment horizontal="center" vertical="center" shrinkToFit="1"/>
    </xf>
    <xf numFmtId="185" fontId="22" fillId="0" borderId="6" xfId="0" applyNumberFormat="1" applyFont="1" applyFill="1" applyBorder="1" applyAlignment="1">
      <alignment horizontal="center" vertical="center" shrinkToFit="1"/>
    </xf>
    <xf numFmtId="186" fontId="22" fillId="0" borderId="6" xfId="0" applyNumberFormat="1" applyFont="1" applyFill="1" applyBorder="1" applyAlignment="1">
      <alignment horizontal="center" vertical="center" shrinkToFit="1"/>
    </xf>
    <xf numFmtId="0" fontId="20" fillId="0" borderId="16" xfId="0" applyFont="1" applyBorder="1" applyAlignment="1">
      <alignment horizontal="left" shrinkToFit="1"/>
    </xf>
    <xf numFmtId="0" fontId="26" fillId="0" borderId="2" xfId="0" applyFont="1" applyFill="1" applyBorder="1" applyAlignment="1">
      <alignment horizontal="center" vertical="center"/>
    </xf>
    <xf numFmtId="185" fontId="20" fillId="0" borderId="3" xfId="7" applyNumberFormat="1" applyFont="1" applyFill="1" applyBorder="1" applyAlignment="1">
      <alignment horizontal="center" vertical="center" shrinkToFit="1"/>
    </xf>
    <xf numFmtId="185" fontId="19" fillId="0" borderId="2" xfId="0" applyNumberFormat="1" applyFont="1" applyFill="1" applyBorder="1" applyAlignment="1">
      <alignment horizontal="center" vertical="center" shrinkToFit="1"/>
    </xf>
    <xf numFmtId="186" fontId="20" fillId="0" borderId="14" xfId="0" applyNumberFormat="1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vertical="center" shrinkToFit="1"/>
    </xf>
    <xf numFmtId="0" fontId="20" fillId="0" borderId="2" xfId="7" applyFont="1" applyFill="1" applyBorder="1" applyAlignment="1">
      <alignment vertical="center" shrinkToFit="1"/>
    </xf>
    <xf numFmtId="183" fontId="22" fillId="0" borderId="7" xfId="0" applyNumberFormat="1" applyFont="1" applyFill="1" applyBorder="1" applyAlignment="1">
      <alignment horizontal="center" vertical="center" shrinkToFit="1"/>
    </xf>
    <xf numFmtId="194" fontId="20" fillId="0" borderId="2" xfId="0" applyNumberFormat="1" applyFont="1" applyFill="1" applyBorder="1" applyAlignment="1">
      <alignment horizontal="center" vertical="center" shrinkToFit="1"/>
    </xf>
    <xf numFmtId="0" fontId="22" fillId="0" borderId="7" xfId="0" applyNumberFormat="1" applyFont="1" applyFill="1" applyBorder="1" applyAlignment="1">
      <alignment horizontal="center" vertical="center" shrinkToFit="1"/>
    </xf>
    <xf numFmtId="190" fontId="20" fillId="0" borderId="8" xfId="0" applyNumberFormat="1" applyFont="1" applyFill="1" applyBorder="1" applyAlignment="1">
      <alignment horizontal="center" vertical="center" shrinkToFit="1"/>
    </xf>
    <xf numFmtId="0" fontId="22" fillId="0" borderId="17" xfId="0" applyFont="1" applyFill="1" applyBorder="1" applyAlignment="1">
      <alignment horizontal="left" vertical="center" shrinkToFit="1"/>
    </xf>
    <xf numFmtId="0" fontId="20" fillId="0" borderId="18" xfId="0" applyFont="1" applyFill="1" applyBorder="1" applyAlignment="1">
      <alignment horizontal="left" shrinkToFit="1"/>
    </xf>
    <xf numFmtId="0" fontId="22" fillId="0" borderId="5" xfId="0" applyFont="1" applyFill="1" applyBorder="1" applyAlignment="1">
      <alignment vertical="center"/>
    </xf>
    <xf numFmtId="0" fontId="20" fillId="0" borderId="18" xfId="0" applyFont="1" applyBorder="1" applyAlignment="1">
      <alignment horizontal="left" shrinkToFit="1"/>
    </xf>
    <xf numFmtId="0" fontId="22" fillId="0" borderId="6" xfId="0" applyFont="1" applyFill="1" applyBorder="1" applyAlignment="1">
      <alignment horizontal="center" vertical="center" shrinkToFit="1"/>
    </xf>
    <xf numFmtId="0" fontId="23" fillId="2" borderId="2" xfId="0" applyFont="1" applyFill="1" applyBorder="1" applyAlignment="1">
      <alignment horizontal="left" vertical="center" shrinkToFit="1"/>
    </xf>
    <xf numFmtId="187" fontId="20" fillId="0" borderId="2" xfId="0" applyNumberFormat="1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vertical="center" shrinkToFit="1"/>
    </xf>
    <xf numFmtId="186" fontId="17" fillId="0" borderId="0" xfId="0" applyNumberFormat="1" applyFont="1" applyFill="1" applyAlignment="1">
      <alignment horizontal="center" vertical="center"/>
    </xf>
    <xf numFmtId="0" fontId="22" fillId="0" borderId="19" xfId="0" applyFont="1" applyFill="1" applyBorder="1" applyAlignment="1">
      <alignment horizontal="left" vertical="center" shrinkToFit="1"/>
    </xf>
    <xf numFmtId="0" fontId="22" fillId="0" borderId="20" xfId="0" applyFont="1" applyFill="1" applyBorder="1" applyAlignment="1">
      <alignment horizontal="center" vertical="center" shrinkToFit="1"/>
    </xf>
    <xf numFmtId="0" fontId="19" fillId="0" borderId="21" xfId="0" applyFont="1" applyFill="1" applyBorder="1" applyAlignment="1">
      <alignment horizontal="center" vertical="center" textRotation="255" shrinkToFit="1"/>
    </xf>
    <xf numFmtId="0" fontId="20" fillId="0" borderId="22" xfId="0" applyFont="1" applyFill="1" applyBorder="1" applyAlignment="1">
      <alignment horizontal="center" vertical="center"/>
    </xf>
    <xf numFmtId="188" fontId="20" fillId="0" borderId="22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textRotation="255" shrinkToFit="1"/>
    </xf>
    <xf numFmtId="0" fontId="20" fillId="0" borderId="22" xfId="0" applyFont="1" applyFill="1" applyBorder="1" applyAlignment="1">
      <alignment horizontal="center" vertical="center" shrinkToFit="1"/>
    </xf>
    <xf numFmtId="0" fontId="20" fillId="0" borderId="22" xfId="0" applyNumberFormat="1" applyFont="1" applyFill="1" applyBorder="1" applyAlignment="1">
      <alignment horizontal="center" vertical="center" shrinkToFit="1"/>
    </xf>
    <xf numFmtId="0" fontId="19" fillId="0" borderId="22" xfId="0" applyFont="1" applyFill="1" applyBorder="1" applyAlignment="1">
      <alignment horizontal="center" vertical="center" textRotation="255" shrinkToFit="1"/>
    </xf>
    <xf numFmtId="0" fontId="28" fillId="0" borderId="2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vertical="center"/>
    </xf>
    <xf numFmtId="190" fontId="22" fillId="0" borderId="24" xfId="0" applyNumberFormat="1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185" fontId="19" fillId="0" borderId="0" xfId="0" applyNumberFormat="1" applyFont="1" applyFill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/>
    </xf>
    <xf numFmtId="0" fontId="30" fillId="0" borderId="31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15" fillId="0" borderId="2" xfId="0" applyFont="1" applyBorder="1" applyAlignment="1">
      <alignment vertical="center" shrinkToFit="1"/>
    </xf>
    <xf numFmtId="0" fontId="15" fillId="0" borderId="0" xfId="0" applyFont="1" applyFill="1" applyAlignment="1">
      <alignment horizontal="center" vertical="center" shrinkToFit="1"/>
    </xf>
    <xf numFmtId="0" fontId="15" fillId="0" borderId="3" xfId="0" applyFont="1" applyBorder="1" applyAlignment="1">
      <alignment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0" xfId="0" applyFont="1" applyFill="1" applyAlignment="1">
      <alignment horizontal="center" vertical="center"/>
    </xf>
    <xf numFmtId="185" fontId="20" fillId="0" borderId="15" xfId="0" applyNumberFormat="1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vertical="center" shrinkToFit="1" readingOrder="1"/>
    </xf>
    <xf numFmtId="0" fontId="20" fillId="0" borderId="3" xfId="0" applyFont="1" applyFill="1" applyBorder="1" applyAlignment="1">
      <alignment horizontal="center" vertical="center" shrinkToFit="1" readingOrder="1"/>
    </xf>
    <xf numFmtId="0" fontId="23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/>
    </xf>
    <xf numFmtId="185" fontId="26" fillId="0" borderId="8" xfId="0" applyNumberFormat="1" applyFont="1" applyFill="1" applyBorder="1" applyAlignment="1">
      <alignment horizontal="center" vertical="center" shrinkToFit="1"/>
    </xf>
    <xf numFmtId="185" fontId="20" fillId="0" borderId="3" xfId="0" applyNumberFormat="1" applyFont="1" applyFill="1" applyBorder="1" applyAlignment="1">
      <alignment horizontal="center" vertical="center" shrinkToFit="1"/>
    </xf>
    <xf numFmtId="0" fontId="20" fillId="0" borderId="2" xfId="0" applyFont="1" applyBorder="1" applyAlignment="1">
      <alignment horizontal="left" shrinkToFit="1"/>
    </xf>
    <xf numFmtId="0" fontId="20" fillId="0" borderId="34" xfId="0" applyFont="1" applyBorder="1" applyAlignment="1">
      <alignment horizontal="center" shrinkToFit="1"/>
    </xf>
    <xf numFmtId="190" fontId="20" fillId="0" borderId="2" xfId="0" applyNumberFormat="1" applyFont="1" applyFill="1" applyBorder="1" applyAlignment="1">
      <alignment horizontal="center" vertical="center"/>
    </xf>
    <xf numFmtId="0" fontId="34" fillId="0" borderId="35" xfId="0" applyFont="1" applyBorder="1" applyAlignment="1">
      <alignment horizontal="center"/>
    </xf>
    <xf numFmtId="0" fontId="23" fillId="0" borderId="3" xfId="0" applyFont="1" applyFill="1" applyBorder="1" applyAlignment="1">
      <alignment horizontal="left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left" vertical="center" shrinkToFit="1"/>
    </xf>
    <xf numFmtId="186" fontId="23" fillId="0" borderId="8" xfId="0" applyNumberFormat="1" applyFont="1" applyFill="1" applyBorder="1" applyAlignment="1">
      <alignment horizontal="center" vertical="center" shrinkToFit="1"/>
    </xf>
    <xf numFmtId="198" fontId="20" fillId="0" borderId="8" xfId="0" applyNumberFormat="1" applyFont="1" applyFill="1" applyBorder="1" applyAlignment="1">
      <alignment horizontal="center" vertical="center" shrinkToFit="1"/>
    </xf>
    <xf numFmtId="0" fontId="23" fillId="0" borderId="11" xfId="0" applyFont="1" applyBorder="1" applyAlignment="1">
      <alignment horizontal="center" shrinkToFit="1"/>
    </xf>
    <xf numFmtId="0" fontId="26" fillId="0" borderId="3" xfId="0" applyFont="1" applyFill="1" applyBorder="1" applyAlignment="1">
      <alignment vertical="center"/>
    </xf>
    <xf numFmtId="185" fontId="23" fillId="0" borderId="16" xfId="0" applyNumberFormat="1" applyFont="1" applyFill="1" applyBorder="1" applyAlignment="1">
      <alignment horizontal="center" vertical="center" shrinkToFit="1"/>
    </xf>
    <xf numFmtId="186" fontId="23" fillId="0" borderId="2" xfId="0" applyNumberFormat="1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20" fillId="0" borderId="36" xfId="0" applyFont="1" applyBorder="1" applyAlignment="1">
      <alignment horizontal="center" shrinkToFit="1"/>
    </xf>
    <xf numFmtId="0" fontId="23" fillId="3" borderId="2" xfId="0" applyFont="1" applyFill="1" applyBorder="1" applyAlignment="1">
      <alignment horizontal="left" vertical="center"/>
    </xf>
    <xf numFmtId="0" fontId="23" fillId="0" borderId="16" xfId="0" applyFont="1" applyBorder="1" applyAlignment="1">
      <alignment horizontal="left" shrinkToFit="1"/>
    </xf>
    <xf numFmtId="185" fontId="23" fillId="0" borderId="2" xfId="0" applyNumberFormat="1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vertical="center"/>
    </xf>
    <xf numFmtId="0" fontId="23" fillId="0" borderId="37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left" shrinkToFit="1"/>
    </xf>
    <xf numFmtId="0" fontId="23" fillId="0" borderId="18" xfId="0" applyFont="1" applyBorder="1" applyAlignment="1">
      <alignment horizontal="left"/>
    </xf>
    <xf numFmtId="0" fontId="23" fillId="0" borderId="11" xfId="0" applyFont="1" applyBorder="1" applyAlignment="1">
      <alignment horizontal="center"/>
    </xf>
    <xf numFmtId="0" fontId="23" fillId="0" borderId="2" xfId="0" applyFont="1" applyBorder="1" applyAlignment="1">
      <alignment horizontal="left" vertical="center"/>
    </xf>
    <xf numFmtId="0" fontId="23" fillId="0" borderId="18" xfId="0" applyFont="1" applyBorder="1" applyAlignment="1">
      <alignment horizontal="left" shrinkToFit="1"/>
    </xf>
    <xf numFmtId="0" fontId="23" fillId="0" borderId="2" xfId="0" applyFont="1" applyBorder="1" applyAlignment="1">
      <alignment horizontal="center" shrinkToFit="1"/>
    </xf>
    <xf numFmtId="190" fontId="23" fillId="0" borderId="2" xfId="0" applyNumberFormat="1" applyFont="1" applyFill="1" applyBorder="1" applyAlignment="1">
      <alignment horizontal="center" vertical="center"/>
    </xf>
    <xf numFmtId="187" fontId="23" fillId="0" borderId="2" xfId="0" applyNumberFormat="1" applyFont="1" applyFill="1" applyBorder="1" applyAlignment="1">
      <alignment horizontal="center" vertical="center" shrinkToFit="1"/>
    </xf>
    <xf numFmtId="0" fontId="37" fillId="0" borderId="2" xfId="0" applyFont="1" applyFill="1" applyBorder="1" applyAlignment="1">
      <alignment horizontal="center" vertical="center"/>
    </xf>
    <xf numFmtId="186" fontId="28" fillId="0" borderId="8" xfId="0" applyNumberFormat="1" applyFont="1" applyFill="1" applyBorder="1" applyAlignment="1">
      <alignment horizontal="center" vertical="center" shrinkToFit="1"/>
    </xf>
    <xf numFmtId="185" fontId="28" fillId="0" borderId="8" xfId="0" applyNumberFormat="1" applyFont="1" applyFill="1" applyBorder="1" applyAlignment="1">
      <alignment horizontal="center" vertical="center" shrinkToFit="1"/>
    </xf>
    <xf numFmtId="0" fontId="26" fillId="0" borderId="2" xfId="0" applyNumberFormat="1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left" shrinkToFit="1"/>
    </xf>
    <xf numFmtId="0" fontId="23" fillId="0" borderId="3" xfId="7" applyFont="1" applyFill="1" applyBorder="1" applyAlignment="1">
      <alignment vertical="center" shrinkToFit="1"/>
    </xf>
    <xf numFmtId="0" fontId="23" fillId="0" borderId="3" xfId="7" applyFont="1" applyFill="1" applyBorder="1" applyAlignment="1">
      <alignment horizontal="center" vertical="center" shrinkToFit="1"/>
    </xf>
    <xf numFmtId="190" fontId="28" fillId="0" borderId="8" xfId="0" applyNumberFormat="1" applyFont="1" applyFill="1" applyBorder="1" applyAlignment="1">
      <alignment horizontal="center" vertical="center" shrinkToFit="1"/>
    </xf>
    <xf numFmtId="0" fontId="21" fillId="0" borderId="2" xfId="7" applyFont="1" applyFill="1" applyBorder="1" applyAlignment="1">
      <alignment vertical="center" shrinkToFit="1"/>
    </xf>
    <xf numFmtId="0" fontId="21" fillId="0" borderId="2" xfId="7" applyFont="1" applyFill="1" applyBorder="1" applyAlignment="1">
      <alignment horizontal="center" vertical="center" shrinkToFit="1"/>
    </xf>
    <xf numFmtId="0" fontId="27" fillId="0" borderId="16" xfId="0" applyFont="1" applyFill="1" applyBorder="1" applyAlignment="1">
      <alignment horizontal="center" vertical="center" shrinkToFit="1"/>
    </xf>
    <xf numFmtId="186" fontId="28" fillId="0" borderId="15" xfId="0" applyNumberFormat="1" applyFont="1" applyFill="1" applyBorder="1" applyAlignment="1">
      <alignment horizontal="center" vertical="center" shrinkToFit="1"/>
    </xf>
    <xf numFmtId="194" fontId="27" fillId="0" borderId="2" xfId="0" applyNumberFormat="1" applyFont="1" applyFill="1" applyBorder="1" applyAlignment="1">
      <alignment horizontal="center" vertical="center" shrinkToFit="1"/>
    </xf>
    <xf numFmtId="186" fontId="28" fillId="0" borderId="37" xfId="0" applyNumberFormat="1" applyFont="1" applyFill="1" applyBorder="1" applyAlignment="1">
      <alignment horizontal="center" vertical="center" shrinkToFit="1"/>
    </xf>
    <xf numFmtId="185" fontId="27" fillId="0" borderId="2" xfId="0" applyNumberFormat="1" applyFont="1" applyFill="1" applyBorder="1" applyAlignment="1">
      <alignment horizontal="center" vertical="center" shrinkToFit="1"/>
    </xf>
    <xf numFmtId="49" fontId="38" fillId="0" borderId="38" xfId="0" applyNumberFormat="1" applyFont="1" applyBorder="1" applyAlignment="1">
      <alignment horizontal="center" vertical="center" shrinkToFit="1"/>
    </xf>
    <xf numFmtId="0" fontId="38" fillId="0" borderId="39" xfId="0" applyFont="1" applyBorder="1" applyAlignment="1">
      <alignment horizontal="center" vertical="center" shrinkToFit="1"/>
    </xf>
    <xf numFmtId="0" fontId="38" fillId="0" borderId="2" xfId="0" applyFont="1" applyFill="1" applyBorder="1" applyAlignment="1">
      <alignment horizontal="center" vertical="center" shrinkToFit="1"/>
    </xf>
    <xf numFmtId="49" fontId="40" fillId="4" borderId="38" xfId="0" applyNumberFormat="1" applyFont="1" applyFill="1" applyBorder="1" applyAlignment="1">
      <alignment horizontal="center" vertical="center" shrinkToFit="1"/>
    </xf>
    <xf numFmtId="0" fontId="41" fillId="4" borderId="39" xfId="0" applyFont="1" applyFill="1" applyBorder="1" applyAlignment="1">
      <alignment horizontal="center" vertical="center" shrinkToFit="1"/>
    </xf>
    <xf numFmtId="0" fontId="38" fillId="4" borderId="39" xfId="0" applyFont="1" applyFill="1" applyBorder="1" applyAlignment="1">
      <alignment horizontal="center" vertical="center" shrinkToFit="1"/>
    </xf>
    <xf numFmtId="0" fontId="42" fillId="4" borderId="40" xfId="0" applyFont="1" applyFill="1" applyBorder="1" applyAlignment="1">
      <alignment horizontal="center" vertical="center" shrinkToFit="1"/>
    </xf>
    <xf numFmtId="49" fontId="40" fillId="0" borderId="30" xfId="0" applyNumberFormat="1" applyFont="1" applyBorder="1" applyAlignment="1">
      <alignment horizontal="center" vertical="center" shrinkToFit="1"/>
    </xf>
    <xf numFmtId="0" fontId="43" fillId="0" borderId="2" xfId="0" applyFont="1" applyBorder="1" applyAlignment="1">
      <alignment horizontal="center" vertical="center" shrinkToFit="1"/>
    </xf>
    <xf numFmtId="0" fontId="41" fillId="0" borderId="2" xfId="0" applyFont="1" applyFill="1" applyBorder="1" applyAlignment="1">
      <alignment horizontal="center" vertical="center" shrinkToFit="1"/>
    </xf>
    <xf numFmtId="0" fontId="41" fillId="0" borderId="2" xfId="0" applyFont="1" applyBorder="1" applyAlignment="1">
      <alignment horizontal="center" vertical="center" shrinkToFit="1"/>
    </xf>
    <xf numFmtId="0" fontId="42" fillId="0" borderId="31" xfId="0" applyFont="1" applyBorder="1" applyAlignment="1">
      <alignment horizontal="center" vertical="center" shrinkToFit="1"/>
    </xf>
    <xf numFmtId="0" fontId="41" fillId="0" borderId="14" xfId="0" applyFont="1" applyBorder="1" applyAlignment="1">
      <alignment horizontal="center" vertical="center" shrinkToFit="1"/>
    </xf>
    <xf numFmtId="0" fontId="41" fillId="0" borderId="22" xfId="0" applyFont="1" applyBorder="1" applyAlignment="1">
      <alignment horizontal="center" vertical="center" shrinkToFit="1"/>
    </xf>
    <xf numFmtId="0" fontId="38" fillId="0" borderId="22" xfId="0" applyFont="1" applyFill="1" applyBorder="1" applyAlignment="1">
      <alignment horizontal="center" vertical="center" shrinkToFit="1"/>
    </xf>
    <xf numFmtId="0" fontId="42" fillId="0" borderId="41" xfId="0" applyFont="1" applyBorder="1" applyAlignment="1">
      <alignment horizontal="center" vertical="center" shrinkToFit="1"/>
    </xf>
    <xf numFmtId="0" fontId="41" fillId="0" borderId="11" xfId="0" applyFont="1" applyBorder="1" applyAlignment="1">
      <alignment horizontal="center" vertical="center" shrinkToFit="1"/>
    </xf>
    <xf numFmtId="0" fontId="41" fillId="0" borderId="3" xfId="0" applyFont="1" applyFill="1" applyBorder="1" applyAlignment="1">
      <alignment horizontal="center" vertical="center" shrinkToFit="1"/>
    </xf>
    <xf numFmtId="0" fontId="41" fillId="0" borderId="22" xfId="0" applyFont="1" applyFill="1" applyBorder="1" applyAlignment="1">
      <alignment horizontal="center" vertical="center" shrinkToFit="1"/>
    </xf>
    <xf numFmtId="0" fontId="41" fillId="4" borderId="2" xfId="0" applyFont="1" applyFill="1" applyBorder="1" applyAlignment="1">
      <alignment horizontal="center" vertical="center" shrinkToFit="1"/>
    </xf>
    <xf numFmtId="0" fontId="39" fillId="0" borderId="39" xfId="0" applyFont="1" applyFill="1" applyBorder="1" applyAlignment="1">
      <alignment horizontal="center" vertical="center" shrinkToFit="1"/>
    </xf>
    <xf numFmtId="0" fontId="39" fillId="0" borderId="40" xfId="0" applyFont="1" applyBorder="1" applyAlignment="1">
      <alignment horizontal="center" vertical="center" shrinkToFit="1"/>
    </xf>
    <xf numFmtId="0" fontId="0" fillId="0" borderId="0" xfId="0" applyBorder="1"/>
    <xf numFmtId="0" fontId="48" fillId="0" borderId="1" xfId="0" applyNumberFormat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center" vertical="center" shrinkToFit="1"/>
    </xf>
    <xf numFmtId="0" fontId="28" fillId="0" borderId="11" xfId="0" applyFont="1" applyFill="1" applyBorder="1" applyAlignment="1">
      <alignment horizontal="center" vertical="center" shrinkToFit="1"/>
    </xf>
    <xf numFmtId="0" fontId="28" fillId="0" borderId="9" xfId="0" applyFont="1" applyFill="1" applyBorder="1" applyAlignment="1">
      <alignment horizontal="center" vertical="center" shrinkToFit="1"/>
    </xf>
    <xf numFmtId="187" fontId="28" fillId="0" borderId="2" xfId="0" applyNumberFormat="1" applyFont="1" applyBorder="1" applyAlignment="1">
      <alignment horizontal="center" shrinkToFit="1"/>
    </xf>
    <xf numFmtId="0" fontId="28" fillId="0" borderId="9" xfId="7" applyFont="1" applyFill="1" applyBorder="1" applyAlignment="1">
      <alignment horizontal="center" vertical="center" shrinkToFit="1"/>
    </xf>
    <xf numFmtId="0" fontId="28" fillId="0" borderId="31" xfId="0" applyFont="1" applyFill="1" applyBorder="1" applyAlignment="1">
      <alignment horizontal="center" vertical="center" shrinkToFit="1"/>
    </xf>
    <xf numFmtId="0" fontId="49" fillId="0" borderId="3" xfId="0" applyFont="1" applyBorder="1" applyAlignment="1">
      <alignment horizontal="center" vertical="center"/>
    </xf>
    <xf numFmtId="0" fontId="28" fillId="0" borderId="2" xfId="7" applyFont="1" applyFill="1" applyBorder="1" applyAlignment="1">
      <alignment horizontal="center" vertical="center" shrinkToFit="1"/>
    </xf>
    <xf numFmtId="0" fontId="28" fillId="0" borderId="42" xfId="7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vertical="center"/>
    </xf>
    <xf numFmtId="187" fontId="28" fillId="0" borderId="31" xfId="0" applyNumberFormat="1" applyFont="1" applyBorder="1" applyAlignment="1">
      <alignment horizontal="center" shrinkToFit="1"/>
    </xf>
    <xf numFmtId="0" fontId="23" fillId="0" borderId="0" xfId="0" applyFont="1" applyFill="1" applyAlignment="1">
      <alignment horizontal="left" vertical="center"/>
    </xf>
    <xf numFmtId="0" fontId="37" fillId="0" borderId="2" xfId="0" applyFont="1" applyFill="1" applyBorder="1" applyAlignment="1">
      <alignment horizontal="left" vertical="center" shrinkToFit="1"/>
    </xf>
    <xf numFmtId="0" fontId="37" fillId="0" borderId="2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left" shrinkToFit="1"/>
    </xf>
    <xf numFmtId="0" fontId="26" fillId="0" borderId="4" xfId="0" applyFont="1" applyFill="1" applyBorder="1" applyAlignment="1">
      <alignment horizontal="center" shrinkToFit="1"/>
    </xf>
    <xf numFmtId="0" fontId="28" fillId="0" borderId="42" xfId="0" applyFont="1" applyFill="1" applyBorder="1" applyAlignment="1">
      <alignment horizontal="center" vertical="center" shrinkToFit="1"/>
    </xf>
    <xf numFmtId="186" fontId="28" fillId="0" borderId="2" xfId="0" applyNumberFormat="1" applyFont="1" applyFill="1" applyBorder="1" applyAlignment="1">
      <alignment horizontal="center" vertical="center" shrinkToFit="1"/>
    </xf>
    <xf numFmtId="0" fontId="27" fillId="0" borderId="37" xfId="0" applyFont="1" applyFill="1" applyBorder="1" applyAlignment="1">
      <alignment horizontal="center" vertical="center" shrinkToFit="1"/>
    </xf>
    <xf numFmtId="186" fontId="24" fillId="0" borderId="2" xfId="0" applyNumberFormat="1" applyFont="1" applyFill="1" applyBorder="1" applyAlignment="1">
      <alignment horizontal="center" vertical="center" shrinkToFit="1"/>
    </xf>
    <xf numFmtId="186" fontId="24" fillId="0" borderId="14" xfId="0" applyNumberFormat="1" applyFont="1" applyFill="1" applyBorder="1" applyAlignment="1">
      <alignment horizontal="center" vertical="center" shrinkToFit="1"/>
    </xf>
    <xf numFmtId="193" fontId="28" fillId="0" borderId="2" xfId="0" applyNumberFormat="1" applyFont="1" applyFill="1" applyBorder="1" applyAlignment="1">
      <alignment horizontal="center" vertical="center" shrinkToFit="1"/>
    </xf>
    <xf numFmtId="187" fontId="20" fillId="0" borderId="14" xfId="0" applyNumberFormat="1" applyFont="1" applyFill="1" applyBorder="1" applyAlignment="1">
      <alignment horizontal="center" vertical="center" shrinkToFit="1"/>
    </xf>
    <xf numFmtId="185" fontId="28" fillId="0" borderId="15" xfId="0" applyNumberFormat="1" applyFont="1" applyFill="1" applyBorder="1" applyAlignment="1">
      <alignment horizontal="center" vertical="center" shrinkToFit="1"/>
    </xf>
    <xf numFmtId="0" fontId="28" fillId="0" borderId="14" xfId="0" applyFont="1" applyFill="1" applyBorder="1" applyAlignment="1">
      <alignment horizontal="center" vertical="center" shrinkToFit="1"/>
    </xf>
    <xf numFmtId="185" fontId="19" fillId="0" borderId="2" xfId="7" applyNumberFormat="1" applyFont="1" applyFill="1" applyBorder="1" applyAlignment="1">
      <alignment horizontal="center" vertical="center" shrinkToFit="1"/>
    </xf>
    <xf numFmtId="194" fontId="24" fillId="0" borderId="9" xfId="0" applyNumberFormat="1" applyFont="1" applyFill="1" applyBorder="1" applyAlignment="1">
      <alignment horizontal="center" vertical="center" shrinkToFit="1"/>
    </xf>
    <xf numFmtId="194" fontId="24" fillId="0" borderId="14" xfId="0" applyNumberFormat="1" applyFont="1" applyFill="1" applyBorder="1" applyAlignment="1">
      <alignment horizontal="center" vertical="center" shrinkToFit="1"/>
    </xf>
    <xf numFmtId="1" fontId="20" fillId="0" borderId="16" xfId="0" applyNumberFormat="1" applyFont="1" applyFill="1" applyBorder="1" applyAlignment="1">
      <alignment horizontal="center" vertical="center" shrinkToFit="1"/>
    </xf>
    <xf numFmtId="185" fontId="28" fillId="0" borderId="2" xfId="0" applyNumberFormat="1" applyFont="1" applyFill="1" applyBorder="1" applyAlignment="1">
      <alignment horizontal="center" vertical="center" shrinkToFit="1"/>
    </xf>
    <xf numFmtId="0" fontId="28" fillId="0" borderId="16" xfId="0" applyFont="1" applyFill="1" applyBorder="1" applyAlignment="1">
      <alignment horizontal="center" vertical="center" shrinkToFit="1"/>
    </xf>
    <xf numFmtId="1" fontId="20" fillId="0" borderId="2" xfId="0" applyNumberFormat="1" applyFont="1" applyFill="1" applyBorder="1" applyAlignment="1">
      <alignment horizontal="center" vertical="center" shrinkToFit="1"/>
    </xf>
    <xf numFmtId="1" fontId="20" fillId="0" borderId="37" xfId="0" applyNumberFormat="1" applyFont="1" applyFill="1" applyBorder="1" applyAlignment="1">
      <alignment horizontal="center" vertical="center" shrinkToFit="1"/>
    </xf>
    <xf numFmtId="0" fontId="28" fillId="0" borderId="3" xfId="0" applyFont="1" applyFill="1" applyBorder="1" applyAlignment="1">
      <alignment horizontal="center" vertical="center" shrinkToFit="1"/>
    </xf>
    <xf numFmtId="0" fontId="28" fillId="0" borderId="43" xfId="0" applyFont="1" applyFill="1" applyBorder="1" applyAlignment="1">
      <alignment horizontal="center" vertical="center" shrinkToFit="1"/>
    </xf>
    <xf numFmtId="0" fontId="20" fillId="3" borderId="18" xfId="0" applyFont="1" applyFill="1" applyBorder="1" applyAlignment="1">
      <alignment horizontal="left" shrinkToFit="1"/>
    </xf>
    <xf numFmtId="194" fontId="28" fillId="0" borderId="8" xfId="0" applyNumberFormat="1" applyFont="1" applyFill="1" applyBorder="1" applyAlignment="1">
      <alignment horizontal="center" vertical="center" shrinkToFit="1"/>
    </xf>
    <xf numFmtId="0" fontId="51" fillId="0" borderId="18" xfId="0" applyFont="1" applyBorder="1" applyAlignment="1">
      <alignment horizontal="center" shrinkToFit="1"/>
    </xf>
    <xf numFmtId="185" fontId="29" fillId="0" borderId="8" xfId="0" applyNumberFormat="1" applyFont="1" applyFill="1" applyBorder="1" applyAlignment="1">
      <alignment horizontal="center" vertical="center" shrinkToFit="1"/>
    </xf>
    <xf numFmtId="185" fontId="28" fillId="0" borderId="0" xfId="0" applyNumberFormat="1" applyFont="1" applyFill="1" applyBorder="1" applyAlignment="1">
      <alignment horizontal="center" vertical="center" shrinkToFit="1"/>
    </xf>
    <xf numFmtId="194" fontId="28" fillId="0" borderId="2" xfId="0" applyNumberFormat="1" applyFont="1" applyFill="1" applyBorder="1" applyAlignment="1">
      <alignment horizontal="center" vertical="center" shrinkToFit="1"/>
    </xf>
    <xf numFmtId="186" fontId="24" fillId="0" borderId="9" xfId="0" applyNumberFormat="1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shrinkToFit="1"/>
    </xf>
    <xf numFmtId="0" fontId="16" fillId="0" borderId="27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/>
    </xf>
    <xf numFmtId="49" fontId="52" fillId="0" borderId="7" xfId="0" applyNumberFormat="1" applyFont="1" applyBorder="1" applyAlignment="1"/>
    <xf numFmtId="49" fontId="52" fillId="0" borderId="48" xfId="0" applyNumberFormat="1" applyFont="1" applyBorder="1" applyAlignment="1"/>
    <xf numFmtId="0" fontId="53" fillId="0" borderId="14" xfId="0" applyFont="1" applyBorder="1" applyAlignment="1">
      <alignment horizontal="left"/>
    </xf>
    <xf numFmtId="0" fontId="52" fillId="0" borderId="14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36" fillId="0" borderId="14" xfId="0" applyFont="1" applyBorder="1" applyAlignment="1">
      <alignment horizontal="center" shrinkToFit="1"/>
    </xf>
    <xf numFmtId="0" fontId="55" fillId="0" borderId="14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shrinkToFit="1"/>
    </xf>
    <xf numFmtId="0" fontId="29" fillId="0" borderId="14" xfId="0" applyFont="1" applyBorder="1" applyAlignment="1">
      <alignment horizontal="center" shrinkToFit="1"/>
    </xf>
    <xf numFmtId="0" fontId="55" fillId="0" borderId="14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0" fontId="29" fillId="0" borderId="49" xfId="0" applyFont="1" applyFill="1" applyBorder="1" applyAlignment="1">
      <alignment horizontal="center" shrinkToFit="1"/>
    </xf>
    <xf numFmtId="0" fontId="29" fillId="0" borderId="50" xfId="0" applyFont="1" applyBorder="1" applyAlignment="1">
      <alignment horizontal="center"/>
    </xf>
    <xf numFmtId="0" fontId="16" fillId="0" borderId="51" xfId="0" applyFont="1" applyFill="1" applyBorder="1" applyAlignment="1">
      <alignment horizontal="left" vertical="center"/>
    </xf>
    <xf numFmtId="0" fontId="16" fillId="0" borderId="52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32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53" xfId="0" applyFont="1" applyFill="1" applyBorder="1" applyAlignment="1">
      <alignment horizontal="center" vertical="center" shrinkToFit="1"/>
    </xf>
    <xf numFmtId="0" fontId="28" fillId="0" borderId="33" xfId="0" applyFont="1" applyFill="1" applyBorder="1" applyAlignment="1">
      <alignment horizontal="center" vertical="center"/>
    </xf>
    <xf numFmtId="200" fontId="20" fillId="0" borderId="8" xfId="0" applyNumberFormat="1" applyFont="1" applyFill="1" applyBorder="1" applyAlignment="1">
      <alignment horizontal="center" vertical="center" shrinkToFit="1"/>
    </xf>
    <xf numFmtId="187" fontId="28" fillId="0" borderId="11" xfId="0" applyNumberFormat="1" applyFont="1" applyBorder="1" applyAlignment="1">
      <alignment horizontal="center" shrinkToFit="1"/>
    </xf>
    <xf numFmtId="0" fontId="20" fillId="0" borderId="36" xfId="0" applyFont="1" applyFill="1" applyBorder="1" applyAlignment="1">
      <alignment horizontal="center" vertical="center"/>
    </xf>
    <xf numFmtId="194" fontId="20" fillId="0" borderId="8" xfId="0" applyNumberFormat="1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left" vertical="center" shrinkToFit="1"/>
    </xf>
    <xf numFmtId="0" fontId="57" fillId="0" borderId="37" xfId="0" applyFont="1" applyFill="1" applyBorder="1" applyAlignment="1">
      <alignment horizontal="center" vertical="center" shrinkToFit="1"/>
    </xf>
    <xf numFmtId="0" fontId="57" fillId="0" borderId="16" xfId="0" applyFont="1" applyFill="1" applyBorder="1" applyAlignment="1">
      <alignment horizontal="center" vertical="center" shrinkToFit="1"/>
    </xf>
    <xf numFmtId="0" fontId="20" fillId="3" borderId="2" xfId="0" applyFont="1" applyFill="1" applyBorder="1" applyAlignment="1">
      <alignment horizontal="left" vertical="center" shrinkToFit="1"/>
    </xf>
    <xf numFmtId="0" fontId="20" fillId="0" borderId="16" xfId="0" applyFont="1" applyFill="1" applyBorder="1" applyAlignment="1">
      <alignment horizontal="left" shrinkToFit="1"/>
    </xf>
    <xf numFmtId="0" fontId="23" fillId="0" borderId="36" xfId="0" applyFont="1" applyBorder="1" applyAlignment="1">
      <alignment horizontal="center" shrinkToFit="1"/>
    </xf>
    <xf numFmtId="187" fontId="27" fillId="0" borderId="2" xfId="0" applyNumberFormat="1" applyFont="1" applyBorder="1" applyAlignment="1">
      <alignment horizontal="center" shrinkToFit="1"/>
    </xf>
    <xf numFmtId="185" fontId="27" fillId="0" borderId="8" xfId="0" applyNumberFormat="1" applyFont="1" applyFill="1" applyBorder="1" applyAlignment="1">
      <alignment horizontal="center" vertical="center" shrinkToFit="1"/>
    </xf>
    <xf numFmtId="186" fontId="27" fillId="0" borderId="2" xfId="0" applyNumberFormat="1" applyFont="1" applyFill="1" applyBorder="1" applyAlignment="1">
      <alignment horizontal="center" vertical="center" shrinkToFit="1"/>
    </xf>
    <xf numFmtId="186" fontId="27" fillId="0" borderId="8" xfId="0" applyNumberFormat="1" applyFont="1" applyFill="1" applyBorder="1" applyAlignment="1">
      <alignment horizontal="center" vertical="center" shrinkToFit="1"/>
    </xf>
    <xf numFmtId="186" fontId="27" fillId="0" borderId="0" xfId="0" applyNumberFormat="1" applyFont="1" applyFill="1" applyBorder="1" applyAlignment="1">
      <alignment horizontal="center" vertical="center" shrinkToFit="1"/>
    </xf>
    <xf numFmtId="1" fontId="23" fillId="0" borderId="16" xfId="0" applyNumberFormat="1" applyFont="1" applyFill="1" applyBorder="1" applyAlignment="1">
      <alignment horizontal="center" vertical="center" shrinkToFit="1"/>
    </xf>
    <xf numFmtId="186" fontId="35" fillId="0" borderId="2" xfId="0" applyNumberFormat="1" applyFont="1" applyFill="1" applyBorder="1" applyAlignment="1">
      <alignment horizontal="center" vertical="center" shrinkToFit="1"/>
    </xf>
    <xf numFmtId="201" fontId="20" fillId="0" borderId="2" xfId="0" applyNumberFormat="1" applyFont="1" applyFill="1" applyBorder="1" applyAlignment="1">
      <alignment horizontal="center" vertical="center"/>
    </xf>
    <xf numFmtId="183" fontId="20" fillId="0" borderId="8" xfId="0" applyNumberFormat="1" applyFont="1" applyFill="1" applyBorder="1" applyAlignment="1">
      <alignment horizontal="center" vertical="center" shrinkToFit="1"/>
    </xf>
    <xf numFmtId="0" fontId="20" fillId="3" borderId="2" xfId="0" applyFont="1" applyFill="1" applyBorder="1" applyAlignment="1">
      <alignment vertical="center"/>
    </xf>
    <xf numFmtId="0" fontId="37" fillId="0" borderId="2" xfId="0" applyFont="1" applyFill="1" applyBorder="1" applyAlignment="1">
      <alignment horizontal="left" vertical="center"/>
    </xf>
    <xf numFmtId="0" fontId="28" fillId="0" borderId="16" xfId="0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left" vertical="center"/>
    </xf>
    <xf numFmtId="0" fontId="2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0" fontId="26" fillId="0" borderId="3" xfId="7" applyFont="1" applyFill="1" applyBorder="1" applyAlignment="1">
      <alignment vertical="center" shrinkToFit="1"/>
    </xf>
    <xf numFmtId="0" fontId="28" fillId="0" borderId="37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187" fontId="27" fillId="0" borderId="11" xfId="0" applyNumberFormat="1" applyFont="1" applyBorder="1" applyAlignment="1">
      <alignment horizontal="center" shrinkToFit="1"/>
    </xf>
    <xf numFmtId="183" fontId="27" fillId="0" borderId="8" xfId="0" applyNumberFormat="1" applyFont="1" applyFill="1" applyBorder="1" applyAlignment="1">
      <alignment horizontal="center" vertical="center" shrinkToFit="1"/>
    </xf>
    <xf numFmtId="0" fontId="20" fillId="0" borderId="18" xfId="0" applyFont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2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186" fontId="28" fillId="0" borderId="0" xfId="0" applyNumberFormat="1" applyFont="1" applyFill="1" applyBorder="1" applyAlignment="1">
      <alignment horizontal="center" vertical="center" shrinkToFit="1"/>
    </xf>
    <xf numFmtId="202" fontId="23" fillId="0" borderId="2" xfId="0" applyNumberFormat="1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left" shrinkToFit="1"/>
    </xf>
    <xf numFmtId="0" fontId="28" fillId="0" borderId="36" xfId="0" applyFont="1" applyBorder="1" applyAlignment="1">
      <alignment horizontal="center" shrinkToFit="1"/>
    </xf>
    <xf numFmtId="0" fontId="28" fillId="0" borderId="9" xfId="0" applyFont="1" applyBorder="1" applyAlignment="1">
      <alignment horizontal="left" shrinkToFit="1"/>
    </xf>
    <xf numFmtId="0" fontId="28" fillId="0" borderId="11" xfId="0" applyFont="1" applyBorder="1" applyAlignment="1">
      <alignment horizontal="center" shrinkToFit="1"/>
    </xf>
    <xf numFmtId="0" fontId="37" fillId="0" borderId="2" xfId="0" applyFont="1" applyFill="1" applyBorder="1" applyAlignment="1">
      <alignment vertical="center"/>
    </xf>
    <xf numFmtId="0" fontId="28" fillId="0" borderId="18" xfId="0" applyFont="1" applyBorder="1" applyAlignment="1">
      <alignment horizontal="left" shrinkToFit="1"/>
    </xf>
    <xf numFmtId="0" fontId="28" fillId="0" borderId="2" xfId="0" applyFont="1" applyFill="1" applyBorder="1" applyAlignment="1">
      <alignment horizontal="left" shrinkToFit="1"/>
    </xf>
    <xf numFmtId="0" fontId="59" fillId="0" borderId="2" xfId="0" applyFont="1" applyFill="1" applyBorder="1" applyAlignment="1">
      <alignment horizontal="left" vertical="center"/>
    </xf>
    <xf numFmtId="0" fontId="59" fillId="0" borderId="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shrinkToFit="1"/>
    </xf>
    <xf numFmtId="0" fontId="20" fillId="0" borderId="3" xfId="7" applyFont="1" applyFill="1" applyBorder="1" applyAlignment="1">
      <alignment horizontal="center" vertical="center" shrinkToFit="1"/>
    </xf>
    <xf numFmtId="0" fontId="59" fillId="3" borderId="2" xfId="0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center" vertical="center" shrinkToFit="1"/>
    </xf>
    <xf numFmtId="0" fontId="60" fillId="0" borderId="2" xfId="0" applyFont="1" applyFill="1" applyBorder="1" applyAlignment="1">
      <alignment horizontal="center" vertical="center" shrinkToFit="1"/>
    </xf>
    <xf numFmtId="49" fontId="40" fillId="0" borderId="30" xfId="0" applyNumberFormat="1" applyFont="1" applyFill="1" applyBorder="1" applyAlignment="1">
      <alignment horizontal="center" vertical="center" shrinkToFit="1"/>
    </xf>
    <xf numFmtId="49" fontId="40" fillId="0" borderId="21" xfId="0" applyNumberFormat="1" applyFont="1" applyFill="1" applyBorder="1" applyAlignment="1">
      <alignment horizontal="center" vertical="center" shrinkToFit="1"/>
    </xf>
    <xf numFmtId="0" fontId="61" fillId="0" borderId="2" xfId="0" applyFont="1" applyFill="1" applyBorder="1" applyAlignment="1">
      <alignment horizontal="center" vertical="center" shrinkToFit="1"/>
    </xf>
    <xf numFmtId="0" fontId="61" fillId="0" borderId="22" xfId="0" applyFont="1" applyFill="1" applyBorder="1" applyAlignment="1">
      <alignment horizontal="center" vertical="center" shrinkToFit="1"/>
    </xf>
    <xf numFmtId="0" fontId="61" fillId="0" borderId="2" xfId="0" applyFont="1" applyBorder="1" applyAlignment="1">
      <alignment horizontal="center" vertical="center" shrinkToFit="1"/>
    </xf>
    <xf numFmtId="0" fontId="61" fillId="0" borderId="22" xfId="0" applyFont="1" applyBorder="1" applyAlignment="1">
      <alignment horizontal="center" vertical="center" shrinkToFit="1"/>
    </xf>
    <xf numFmtId="0" fontId="13" fillId="0" borderId="2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vertical="center" shrinkToFit="1"/>
    </xf>
    <xf numFmtId="0" fontId="23" fillId="0" borderId="11" xfId="0" applyFont="1" applyFill="1" applyBorder="1" applyAlignment="1">
      <alignment horizontal="left" shrinkToFit="1"/>
    </xf>
    <xf numFmtId="0" fontId="20" fillId="3" borderId="3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 shrinkToFit="1"/>
    </xf>
    <xf numFmtId="0" fontId="20" fillId="3" borderId="3" xfId="0" applyFont="1" applyFill="1" applyBorder="1" applyAlignment="1">
      <alignment vertical="center" shrinkToFit="1"/>
    </xf>
    <xf numFmtId="0" fontId="23" fillId="0" borderId="9" xfId="0" applyFont="1" applyBorder="1" applyAlignment="1">
      <alignment horizontal="left" shrinkToFit="1"/>
    </xf>
    <xf numFmtId="0" fontId="23" fillId="0" borderId="14" xfId="0" applyFont="1" applyFill="1" applyBorder="1" applyAlignment="1">
      <alignment horizontal="left" shrinkToFit="1"/>
    </xf>
    <xf numFmtId="185" fontId="28" fillId="0" borderId="12" xfId="0" applyNumberFormat="1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left" shrinkToFit="1"/>
    </xf>
    <xf numFmtId="0" fontId="23" fillId="0" borderId="2" xfId="0" applyFont="1" applyFill="1" applyBorder="1" applyAlignment="1">
      <alignment horizontal="center" shrinkToFit="1"/>
    </xf>
    <xf numFmtId="185" fontId="20" fillId="0" borderId="0" xfId="0" applyNumberFormat="1" applyFont="1" applyFill="1" applyBorder="1" applyAlignment="1">
      <alignment horizontal="center" vertical="center" shrinkToFit="1"/>
    </xf>
    <xf numFmtId="186" fontId="20" fillId="0" borderId="0" xfId="0" applyNumberFormat="1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left" vertical="center"/>
    </xf>
    <xf numFmtId="0" fontId="20" fillId="0" borderId="47" xfId="0" applyFont="1" applyFill="1" applyBorder="1" applyAlignment="1">
      <alignment horizontal="left" vertical="center" shrinkToFit="1"/>
    </xf>
    <xf numFmtId="0" fontId="20" fillId="0" borderId="47" xfId="0" applyFont="1" applyBorder="1" applyAlignment="1">
      <alignment horizontal="center" shrinkToFit="1"/>
    </xf>
    <xf numFmtId="0" fontId="23" fillId="0" borderId="9" xfId="0" applyFont="1" applyFill="1" applyBorder="1" applyAlignment="1">
      <alignment vertical="center"/>
    </xf>
    <xf numFmtId="0" fontId="23" fillId="0" borderId="9" xfId="0" applyFont="1" applyFill="1" applyBorder="1" applyAlignment="1">
      <alignment vertical="center" shrinkToFit="1"/>
    </xf>
    <xf numFmtId="0" fontId="20" fillId="0" borderId="3" xfId="0" applyFont="1" applyFill="1" applyBorder="1" applyAlignment="1">
      <alignment vertical="center" shrinkToFit="1"/>
    </xf>
    <xf numFmtId="186" fontId="26" fillId="0" borderId="15" xfId="0" applyNumberFormat="1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left" shrinkToFit="1"/>
    </xf>
    <xf numFmtId="0" fontId="23" fillId="0" borderId="34" xfId="0" applyFont="1" applyFill="1" applyBorder="1" applyAlignment="1">
      <alignment horizontal="left" shrinkToFit="1"/>
    </xf>
    <xf numFmtId="0" fontId="20" fillId="0" borderId="34" xfId="0" applyFont="1" applyFill="1" applyBorder="1" applyAlignment="1">
      <alignment horizontal="left" shrinkToFit="1"/>
    </xf>
    <xf numFmtId="0" fontId="27" fillId="0" borderId="11" xfId="0" applyFont="1" applyFill="1" applyBorder="1" applyAlignment="1">
      <alignment horizontal="left" vertical="center"/>
    </xf>
    <xf numFmtId="0" fontId="20" fillId="3" borderId="16" xfId="0" applyFont="1" applyFill="1" applyBorder="1" applyAlignment="1">
      <alignment horizontal="left" shrinkToFit="1"/>
    </xf>
    <xf numFmtId="186" fontId="20" fillId="0" borderId="54" xfId="0" applyNumberFormat="1" applyFont="1" applyFill="1" applyBorder="1" applyAlignment="1">
      <alignment horizontal="center" vertical="center" shrinkToFit="1"/>
    </xf>
    <xf numFmtId="187" fontId="62" fillId="0" borderId="2" xfId="0" applyNumberFormat="1" applyFont="1" applyBorder="1" applyAlignment="1">
      <alignment horizontal="center" shrinkToFit="1"/>
    </xf>
    <xf numFmtId="186" fontId="20" fillId="0" borderId="55" xfId="0" applyNumberFormat="1" applyFont="1" applyFill="1" applyBorder="1" applyAlignment="1">
      <alignment horizontal="center" vertical="center" shrinkToFit="1"/>
    </xf>
    <xf numFmtId="185" fontId="20" fillId="0" borderId="54" xfId="0" applyNumberFormat="1" applyFont="1" applyFill="1" applyBorder="1" applyAlignment="1">
      <alignment horizontal="center" vertical="center" shrinkToFit="1"/>
    </xf>
    <xf numFmtId="185" fontId="23" fillId="0" borderId="8" xfId="0" applyNumberFormat="1" applyFont="1" applyFill="1" applyBorder="1" applyAlignment="1">
      <alignment horizontal="center" vertical="center" shrinkToFit="1"/>
    </xf>
    <xf numFmtId="0" fontId="23" fillId="0" borderId="2" xfId="7" applyFont="1" applyFill="1" applyBorder="1" applyAlignment="1">
      <alignment vertical="center" shrinkToFit="1"/>
    </xf>
    <xf numFmtId="0" fontId="23" fillId="0" borderId="2" xfId="7" applyFont="1" applyFill="1" applyBorder="1" applyAlignment="1">
      <alignment horizontal="center" vertical="center" shrinkToFit="1"/>
    </xf>
    <xf numFmtId="185" fontId="23" fillId="0" borderId="2" xfId="7" applyNumberFormat="1" applyFont="1" applyFill="1" applyBorder="1" applyAlignment="1">
      <alignment horizontal="center" vertical="center" shrinkToFit="1"/>
    </xf>
    <xf numFmtId="0" fontId="23" fillId="0" borderId="2" xfId="0" applyNumberFormat="1" applyFont="1" applyFill="1" applyBorder="1" applyAlignment="1">
      <alignment horizontal="left" vertical="center" shrinkToFit="1"/>
    </xf>
    <xf numFmtId="186" fontId="57" fillId="0" borderId="16" xfId="0" applyNumberFormat="1" applyFont="1" applyFill="1" applyBorder="1" applyAlignment="1">
      <alignment horizontal="center" vertical="center" shrinkToFit="1"/>
    </xf>
    <xf numFmtId="194" fontId="29" fillId="0" borderId="3" xfId="0" applyNumberFormat="1" applyFont="1" applyFill="1" applyBorder="1" applyAlignment="1">
      <alignment horizontal="center" vertical="center" shrinkToFit="1"/>
    </xf>
    <xf numFmtId="186" fontId="29" fillId="0" borderId="2" xfId="0" applyNumberFormat="1" applyFont="1" applyFill="1" applyBorder="1" applyAlignment="1">
      <alignment horizontal="center" vertical="center" shrinkToFit="1"/>
    </xf>
    <xf numFmtId="186" fontId="36" fillId="0" borderId="2" xfId="0" applyNumberFormat="1" applyFont="1" applyFill="1" applyBorder="1" applyAlignment="1">
      <alignment horizontal="center" vertical="center" shrinkToFit="1"/>
    </xf>
    <xf numFmtId="0" fontId="57" fillId="0" borderId="3" xfId="0" applyFont="1" applyFill="1" applyBorder="1" applyAlignment="1">
      <alignment horizontal="center" vertical="center" shrinkToFit="1"/>
    </xf>
    <xf numFmtId="0" fontId="57" fillId="0" borderId="2" xfId="0" applyFont="1" applyFill="1" applyBorder="1" applyAlignment="1">
      <alignment horizontal="center" vertical="center" shrinkToFit="1"/>
    </xf>
    <xf numFmtId="186" fontId="57" fillId="0" borderId="2" xfId="0" applyNumberFormat="1" applyFont="1" applyFill="1" applyBorder="1" applyAlignment="1">
      <alignment horizontal="center" vertical="center" shrinkToFit="1"/>
    </xf>
    <xf numFmtId="186" fontId="63" fillId="0" borderId="2" xfId="0" applyNumberFormat="1" applyFont="1" applyFill="1" applyBorder="1" applyAlignment="1">
      <alignment horizontal="center" vertical="center" shrinkToFit="1"/>
    </xf>
    <xf numFmtId="194" fontId="20" fillId="0" borderId="55" xfId="0" applyNumberFormat="1" applyFont="1" applyFill="1" applyBorder="1" applyAlignment="1">
      <alignment horizontal="center" vertical="center" shrinkToFit="1"/>
    </xf>
    <xf numFmtId="1" fontId="20" fillId="0" borderId="2" xfId="0" applyNumberFormat="1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left" shrinkToFit="1"/>
    </xf>
    <xf numFmtId="0" fontId="23" fillId="0" borderId="11" xfId="0" applyFont="1" applyFill="1" applyBorder="1" applyAlignment="1">
      <alignment horizontal="left" vertical="center"/>
    </xf>
    <xf numFmtId="0" fontId="51" fillId="0" borderId="56" xfId="0" applyFont="1" applyFill="1" applyBorder="1" applyAlignment="1">
      <alignment horizontal="center" shrinkToFit="1"/>
    </xf>
    <xf numFmtId="0" fontId="23" fillId="0" borderId="56" xfId="0" applyFont="1" applyFill="1" applyBorder="1" applyAlignment="1">
      <alignment horizontal="left"/>
    </xf>
    <xf numFmtId="0" fontId="64" fillId="0" borderId="22" xfId="0" applyFont="1" applyFill="1" applyBorder="1" applyAlignment="1">
      <alignment horizontal="center" vertical="center" shrinkToFit="1"/>
    </xf>
    <xf numFmtId="0" fontId="24" fillId="0" borderId="22" xfId="0" applyFont="1" applyFill="1" applyBorder="1" applyAlignment="1">
      <alignment horizontal="center" vertical="center" textRotation="255"/>
    </xf>
    <xf numFmtId="0" fontId="20" fillId="0" borderId="57" xfId="7" applyFont="1" applyFill="1" applyBorder="1" applyAlignment="1">
      <alignment horizontal="center" vertical="center" shrinkToFit="1"/>
    </xf>
    <xf numFmtId="0" fontId="20" fillId="0" borderId="41" xfId="0" applyFont="1" applyFill="1" applyBorder="1" applyAlignment="1">
      <alignment horizontal="center" vertical="center" shrinkToFit="1"/>
    </xf>
    <xf numFmtId="0" fontId="19" fillId="0" borderId="18" xfId="0" applyFont="1" applyFill="1" applyBorder="1" applyAlignment="1">
      <alignment horizontal="center" vertical="center" shrinkToFit="1"/>
    </xf>
    <xf numFmtId="0" fontId="19" fillId="0" borderId="16" xfId="0" applyFont="1" applyFill="1" applyBorder="1" applyAlignment="1">
      <alignment horizontal="center" vertical="center" shrinkToFit="1"/>
    </xf>
    <xf numFmtId="0" fontId="16" fillId="0" borderId="58" xfId="0" applyFont="1" applyFill="1" applyBorder="1" applyAlignment="1">
      <alignment horizontal="center" vertical="center" shrinkToFit="1"/>
    </xf>
    <xf numFmtId="0" fontId="16" fillId="0" borderId="16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30" xfId="0" applyFont="1" applyFill="1" applyBorder="1" applyAlignment="1">
      <alignment horizontal="center" vertical="center" shrinkToFit="1"/>
    </xf>
    <xf numFmtId="0" fontId="16" fillId="0" borderId="42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shrinkToFit="1"/>
    </xf>
    <xf numFmtId="49" fontId="52" fillId="0" borderId="14" xfId="0" applyNumberFormat="1" applyFont="1" applyFill="1" applyBorder="1" applyAlignment="1">
      <alignment shrinkToFit="1"/>
    </xf>
    <xf numFmtId="0" fontId="55" fillId="0" borderId="14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shrinkToFit="1"/>
    </xf>
    <xf numFmtId="0" fontId="16" fillId="0" borderId="1" xfId="0" applyFont="1" applyFill="1" applyBorder="1" applyAlignment="1">
      <alignment horizontal="left"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186" fontId="28" fillId="0" borderId="55" xfId="0" applyNumberFormat="1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center" vertical="center" shrinkToFit="1"/>
    </xf>
    <xf numFmtId="0" fontId="37" fillId="0" borderId="0" xfId="0" applyFont="1" applyFill="1" applyAlignment="1">
      <alignment horizontal="center" vertical="center" shrinkToFit="1"/>
    </xf>
    <xf numFmtId="185" fontId="26" fillId="0" borderId="2" xfId="0" applyNumberFormat="1" applyFont="1" applyFill="1" applyBorder="1" applyAlignment="1">
      <alignment horizontal="center" vertical="center" shrinkToFit="1"/>
    </xf>
    <xf numFmtId="0" fontId="65" fillId="0" borderId="2" xfId="0" applyFont="1" applyFill="1" applyBorder="1" applyAlignment="1">
      <alignment horizontal="left" vertical="center" shrinkToFit="1"/>
    </xf>
    <xf numFmtId="0" fontId="65" fillId="0" borderId="2" xfId="0" applyFont="1" applyFill="1" applyBorder="1" applyAlignment="1">
      <alignment horizontal="center" vertical="center" shrinkToFit="1"/>
    </xf>
    <xf numFmtId="186" fontId="26" fillId="0" borderId="3" xfId="0" applyNumberFormat="1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vertical="center"/>
    </xf>
    <xf numFmtId="0" fontId="23" fillId="0" borderId="34" xfId="0" applyFont="1" applyFill="1" applyBorder="1" applyAlignment="1">
      <alignment horizontal="center" shrinkToFit="1"/>
    </xf>
    <xf numFmtId="0" fontId="20" fillId="0" borderId="9" xfId="0" applyFont="1" applyFill="1" applyBorder="1" applyAlignment="1">
      <alignment horizontal="left" vertical="center" shrinkToFit="1"/>
    </xf>
    <xf numFmtId="0" fontId="20" fillId="0" borderId="34" xfId="0" applyFont="1" applyFill="1" applyBorder="1" applyAlignment="1">
      <alignment horizontal="center" shrinkToFit="1"/>
    </xf>
    <xf numFmtId="189" fontId="20" fillId="0" borderId="8" xfId="0" applyNumberFormat="1" applyFont="1" applyFill="1" applyBorder="1" applyAlignment="1">
      <alignment horizontal="center" vertical="center" shrinkToFit="1"/>
    </xf>
    <xf numFmtId="1" fontId="23" fillId="0" borderId="2" xfId="0" applyNumberFormat="1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left" vertical="center" shrinkToFit="1"/>
    </xf>
    <xf numFmtId="0" fontId="20" fillId="0" borderId="16" xfId="0" applyFont="1" applyFill="1" applyBorder="1" applyAlignment="1">
      <alignment horizontal="center" shrinkToFit="1"/>
    </xf>
    <xf numFmtId="0" fontId="23" fillId="0" borderId="16" xfId="0" applyFont="1" applyFill="1" applyBorder="1" applyAlignment="1">
      <alignment horizontal="center" shrinkToFit="1"/>
    </xf>
    <xf numFmtId="0" fontId="20" fillId="0" borderId="56" xfId="0" applyFont="1" applyFill="1" applyBorder="1" applyAlignment="1">
      <alignment horizontal="center" shrinkToFit="1"/>
    </xf>
    <xf numFmtId="0" fontId="20" fillId="0" borderId="9" xfId="0" applyFont="1" applyFill="1" applyBorder="1" applyAlignment="1">
      <alignment vertical="center" shrinkToFit="1"/>
    </xf>
    <xf numFmtId="0" fontId="23" fillId="0" borderId="2" xfId="0" applyNumberFormat="1" applyFont="1" applyFill="1" applyBorder="1" applyAlignment="1">
      <alignment horizontal="center" vertical="center" shrinkToFit="1"/>
    </xf>
    <xf numFmtId="0" fontId="23" fillId="0" borderId="56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56" xfId="0" applyFont="1" applyFill="1" applyBorder="1" applyAlignment="1">
      <alignment horizontal="center" shrinkToFit="1"/>
    </xf>
    <xf numFmtId="49" fontId="52" fillId="0" borderId="14" xfId="0" applyNumberFormat="1" applyFont="1" applyFill="1" applyBorder="1" applyAlignment="1">
      <alignment horizontal="center" shrinkToFi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185" fontId="28" fillId="0" borderId="59" xfId="0" applyNumberFormat="1" applyFont="1" applyFill="1" applyBorder="1" applyAlignment="1">
      <alignment horizontal="center" vertical="center" shrinkToFit="1"/>
    </xf>
    <xf numFmtId="185" fontId="26" fillId="0" borderId="15" xfId="0" applyNumberFormat="1" applyFont="1" applyFill="1" applyBorder="1" applyAlignment="1">
      <alignment horizontal="center" vertical="center" shrinkToFit="1"/>
    </xf>
    <xf numFmtId="205" fontId="59" fillId="0" borderId="2" xfId="0" applyNumberFormat="1" applyFont="1" applyFill="1" applyBorder="1" applyAlignment="1">
      <alignment horizontal="center" vertical="center" shrinkToFit="1"/>
    </xf>
    <xf numFmtId="206" fontId="20" fillId="0" borderId="8" xfId="0" applyNumberFormat="1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horizontal="center" vertical="center"/>
    </xf>
    <xf numFmtId="0" fontId="26" fillId="0" borderId="11" xfId="0" applyFont="1" applyFill="1" applyBorder="1" applyAlignment="1">
      <alignment horizontal="center" shrinkToFit="1"/>
    </xf>
    <xf numFmtId="0" fontId="19" fillId="5" borderId="2" xfId="0" applyFont="1" applyFill="1" applyBorder="1" applyAlignment="1">
      <alignment vertical="center" shrinkToFit="1"/>
    </xf>
    <xf numFmtId="0" fontId="21" fillId="5" borderId="2" xfId="0" applyFont="1" applyFill="1" applyBorder="1" applyAlignment="1">
      <alignment horizontal="center" vertical="center"/>
    </xf>
    <xf numFmtId="192" fontId="19" fillId="5" borderId="8" xfId="0" applyNumberFormat="1" applyFont="1" applyFill="1" applyBorder="1" applyAlignment="1">
      <alignment horizontal="center" vertical="center" shrinkToFit="1"/>
    </xf>
    <xf numFmtId="0" fontId="19" fillId="5" borderId="16" xfId="0" applyFont="1" applyFill="1" applyBorder="1" applyAlignment="1">
      <alignment horizontal="left" shrinkToFit="1"/>
    </xf>
    <xf numFmtId="0" fontId="21" fillId="5" borderId="3" xfId="0" applyFont="1" applyFill="1" applyBorder="1" applyAlignment="1">
      <alignment horizontal="center" vertical="center" shrinkToFit="1"/>
    </xf>
    <xf numFmtId="192" fontId="24" fillId="5" borderId="8" xfId="0" applyNumberFormat="1" applyFont="1" applyFill="1" applyBorder="1" applyAlignment="1">
      <alignment horizontal="center" vertical="center" shrinkToFit="1"/>
    </xf>
    <xf numFmtId="185" fontId="26" fillId="0" borderId="3" xfId="7" applyNumberFormat="1" applyFont="1" applyFill="1" applyBorder="1" applyAlignment="1">
      <alignment horizontal="center" vertical="center" shrinkToFit="1"/>
    </xf>
    <xf numFmtId="0" fontId="21" fillId="5" borderId="2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shrinkToFit="1"/>
    </xf>
    <xf numFmtId="0" fontId="20" fillId="0" borderId="56" xfId="0" applyFont="1" applyFill="1" applyBorder="1" applyAlignment="1">
      <alignment horizontal="center"/>
    </xf>
    <xf numFmtId="0" fontId="26" fillId="0" borderId="18" xfId="0" applyFont="1" applyBorder="1" applyAlignment="1">
      <alignment horizontal="left"/>
    </xf>
    <xf numFmtId="0" fontId="26" fillId="0" borderId="11" xfId="0" applyFont="1" applyBorder="1" applyAlignment="1">
      <alignment horizontal="center"/>
    </xf>
    <xf numFmtId="0" fontId="20" fillId="3" borderId="2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49" fontId="52" fillId="0" borderId="14" xfId="0" applyNumberFormat="1" applyFont="1" applyFill="1" applyBorder="1" applyAlignment="1">
      <alignment horizontal="center"/>
    </xf>
    <xf numFmtId="0" fontId="13" fillId="0" borderId="2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1" fontId="20" fillId="0" borderId="3" xfId="0" applyNumberFormat="1" applyFont="1" applyFill="1" applyBorder="1" applyAlignment="1">
      <alignment horizontal="center" vertical="center" shrinkToFit="1"/>
    </xf>
    <xf numFmtId="186" fontId="20" fillId="0" borderId="59" xfId="0" applyNumberFormat="1" applyFont="1" applyFill="1" applyBorder="1" applyAlignment="1">
      <alignment horizontal="center" vertical="center" shrinkToFit="1"/>
    </xf>
    <xf numFmtId="185" fontId="20" fillId="0" borderId="59" xfId="0" applyNumberFormat="1" applyFont="1" applyFill="1" applyBorder="1" applyAlignment="1">
      <alignment horizontal="center" vertical="center" shrinkToFit="1"/>
    </xf>
    <xf numFmtId="186" fontId="20" fillId="0" borderId="77" xfId="0" applyNumberFormat="1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8" fillId="0" borderId="56" xfId="0" applyFont="1" applyBorder="1" applyAlignment="1">
      <alignment horizontal="center" shrinkToFit="1"/>
    </xf>
    <xf numFmtId="0" fontId="23" fillId="0" borderId="4" xfId="0" applyFont="1" applyFill="1" applyBorder="1" applyAlignment="1">
      <alignment horizontal="center" shrinkToFit="1"/>
    </xf>
    <xf numFmtId="188" fontId="20" fillId="0" borderId="2" xfId="0" applyNumberFormat="1" applyFont="1" applyFill="1" applyBorder="1" applyAlignment="1">
      <alignment horizontal="center" vertical="center" shrinkToFit="1"/>
    </xf>
    <xf numFmtId="0" fontId="28" fillId="0" borderId="11" xfId="0" applyFont="1" applyFill="1" applyBorder="1" applyAlignment="1">
      <alignment horizontal="center" shrinkToFit="1"/>
    </xf>
    <xf numFmtId="0" fontId="32" fillId="0" borderId="16" xfId="0" applyFont="1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/>
    </xf>
    <xf numFmtId="186" fontId="20" fillId="0" borderId="78" xfId="0" applyNumberFormat="1" applyFont="1" applyFill="1" applyBorder="1" applyAlignment="1">
      <alignment horizontal="center" vertical="center" shrinkToFit="1"/>
    </xf>
    <xf numFmtId="0" fontId="23" fillId="0" borderId="18" xfId="0" applyFont="1" applyBorder="1" applyAlignment="1">
      <alignment horizontal="center" shrinkToFit="1"/>
    </xf>
    <xf numFmtId="0" fontId="59" fillId="0" borderId="2" xfId="0" applyFont="1" applyFill="1" applyBorder="1" applyAlignment="1">
      <alignment horizontal="center" vertical="center" shrinkToFit="1"/>
    </xf>
    <xf numFmtId="0" fontId="23" fillId="0" borderId="16" xfId="0" applyFont="1" applyBorder="1" applyAlignment="1">
      <alignment horizontal="center" shrinkToFit="1"/>
    </xf>
    <xf numFmtId="0" fontId="23" fillId="0" borderId="37" xfId="0" applyFont="1" applyFill="1" applyBorder="1" applyAlignment="1">
      <alignment horizontal="center" shrinkToFit="1"/>
    </xf>
    <xf numFmtId="0" fontId="22" fillId="0" borderId="69" xfId="0" applyNumberFormat="1" applyFont="1" applyFill="1" applyBorder="1" applyAlignment="1">
      <alignment horizontal="center" vertical="center" shrinkToFit="1"/>
    </xf>
    <xf numFmtId="207" fontId="28" fillId="0" borderId="8" xfId="0" applyNumberFormat="1" applyFont="1" applyFill="1" applyBorder="1" applyAlignment="1">
      <alignment horizontal="center" vertical="center" shrinkToFit="1"/>
    </xf>
    <xf numFmtId="0" fontId="22" fillId="0" borderId="13" xfId="0" applyNumberFormat="1" applyFont="1" applyFill="1" applyBorder="1" applyAlignment="1">
      <alignment horizontal="center" vertical="center" shrinkToFit="1"/>
    </xf>
    <xf numFmtId="0" fontId="59" fillId="0" borderId="11" xfId="0" applyFont="1" applyFill="1" applyBorder="1" applyAlignment="1">
      <alignment horizontal="center" vertical="center" shrinkToFit="1"/>
    </xf>
    <xf numFmtId="185" fontId="22" fillId="0" borderId="13" xfId="0" applyNumberFormat="1" applyFont="1" applyFill="1" applyBorder="1" applyAlignment="1">
      <alignment horizontal="center" vertical="center" shrinkToFit="1"/>
    </xf>
    <xf numFmtId="184" fontId="22" fillId="0" borderId="13" xfId="0" applyNumberFormat="1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center" vertical="center" shrinkToFit="1"/>
    </xf>
    <xf numFmtId="0" fontId="20" fillId="5" borderId="18" xfId="0" applyFont="1" applyFill="1" applyBorder="1" applyAlignment="1">
      <alignment horizontal="left" shrinkToFit="1"/>
    </xf>
    <xf numFmtId="0" fontId="20" fillId="5" borderId="56" xfId="0" applyFont="1" applyFill="1" applyBorder="1" applyAlignment="1">
      <alignment horizontal="center" shrinkToFit="1"/>
    </xf>
    <xf numFmtId="0" fontId="20" fillId="5" borderId="11" xfId="0" applyFont="1" applyFill="1" applyBorder="1" applyAlignment="1">
      <alignment horizontal="center" shrinkToFit="1"/>
    </xf>
    <xf numFmtId="186" fontId="28" fillId="5" borderId="2" xfId="0" applyNumberFormat="1" applyFont="1" applyFill="1" applyBorder="1" applyAlignment="1">
      <alignment horizontal="center" vertical="center" shrinkToFit="1"/>
    </xf>
    <xf numFmtId="0" fontId="20" fillId="5" borderId="2" xfId="0" applyFont="1" applyFill="1" applyBorder="1" applyAlignment="1">
      <alignment horizontal="left" vertical="center" shrinkToFit="1"/>
    </xf>
    <xf numFmtId="0" fontId="20" fillId="5" borderId="2" xfId="0" applyFont="1" applyFill="1" applyBorder="1" applyAlignment="1">
      <alignment horizontal="center" vertical="center" shrinkToFit="1"/>
    </xf>
    <xf numFmtId="186" fontId="28" fillId="5" borderId="0" xfId="0" applyNumberFormat="1" applyFont="1" applyFill="1" applyBorder="1" applyAlignment="1">
      <alignment horizontal="center" vertical="center" shrinkToFit="1"/>
    </xf>
    <xf numFmtId="184" fontId="22" fillId="0" borderId="17" xfId="0" applyNumberFormat="1" applyFont="1" applyFill="1" applyBorder="1" applyAlignment="1">
      <alignment horizontal="center" vertical="center" shrinkToFit="1"/>
    </xf>
    <xf numFmtId="0" fontId="27" fillId="5" borderId="2" xfId="0" applyFont="1" applyFill="1" applyBorder="1" applyAlignment="1">
      <alignment horizontal="left" vertical="center" shrinkToFit="1"/>
    </xf>
    <xf numFmtId="0" fontId="27" fillId="5" borderId="2" xfId="0" applyFont="1" applyFill="1" applyBorder="1" applyAlignment="1">
      <alignment horizontal="center" vertical="center" shrinkToFit="1"/>
    </xf>
    <xf numFmtId="1" fontId="20" fillId="5" borderId="2" xfId="0" applyNumberFormat="1" applyFont="1" applyFill="1" applyBorder="1" applyAlignment="1">
      <alignment horizontal="center" vertical="center" shrinkToFit="1"/>
    </xf>
    <xf numFmtId="0" fontId="16" fillId="0" borderId="27" xfId="0" applyFont="1" applyFill="1" applyBorder="1" applyAlignment="1">
      <alignment horizontal="center" vertical="center" shrinkToFit="1"/>
    </xf>
    <xf numFmtId="49" fontId="52" fillId="0" borderId="14" xfId="0" applyNumberFormat="1" applyFont="1" applyBorder="1" applyAlignment="1">
      <alignment horizontal="center" shrinkToFit="1"/>
    </xf>
    <xf numFmtId="0" fontId="55" fillId="0" borderId="14" xfId="0" applyFont="1" applyBorder="1" applyAlignment="1">
      <alignment horizontal="center" vertical="center" shrinkToFit="1"/>
    </xf>
    <xf numFmtId="0" fontId="55" fillId="0" borderId="14" xfId="0" applyFont="1" applyBorder="1" applyAlignment="1">
      <alignment horizontal="center" shrinkToFit="1"/>
    </xf>
    <xf numFmtId="196" fontId="16" fillId="0" borderId="2" xfId="0" applyNumberFormat="1" applyFont="1" applyFill="1" applyBorder="1" applyAlignment="1">
      <alignment horizontal="center" vertical="center"/>
    </xf>
    <xf numFmtId="195" fontId="16" fillId="0" borderId="2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textRotation="255" wrapText="1"/>
    </xf>
    <xf numFmtId="0" fontId="19" fillId="0" borderId="2" xfId="0" applyFont="1" applyFill="1" applyBorder="1" applyAlignment="1">
      <alignment horizontal="center" vertical="center" textRotation="255" wrapText="1"/>
    </xf>
    <xf numFmtId="0" fontId="19" fillId="0" borderId="11" xfId="0" applyFont="1" applyFill="1" applyBorder="1" applyAlignment="1">
      <alignment horizontal="center" vertical="center" textRotation="255" wrapText="1"/>
    </xf>
    <xf numFmtId="195" fontId="16" fillId="0" borderId="27" xfId="0" applyNumberFormat="1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 wrapText="1" readingOrder="1"/>
    </xf>
    <xf numFmtId="0" fontId="24" fillId="0" borderId="37" xfId="0" applyFont="1" applyFill="1" applyBorder="1" applyAlignment="1">
      <alignment horizontal="center" vertical="center" wrapText="1" readingOrder="1"/>
    </xf>
    <xf numFmtId="0" fontId="24" fillId="0" borderId="16" xfId="0" applyFont="1" applyFill="1" applyBorder="1" applyAlignment="1">
      <alignment horizontal="center" vertical="center" wrapText="1" readingOrder="1"/>
    </xf>
    <xf numFmtId="0" fontId="19" fillId="0" borderId="72" xfId="0" applyFont="1" applyFill="1" applyBorder="1" applyAlignment="1">
      <alignment horizontal="center" vertical="center" textRotation="255" wrapText="1"/>
    </xf>
    <xf numFmtId="0" fontId="19" fillId="0" borderId="73" xfId="0" applyFont="1" applyFill="1" applyBorder="1" applyAlignment="1">
      <alignment horizontal="center" vertical="center" textRotation="255" wrapText="1"/>
    </xf>
    <xf numFmtId="0" fontId="19" fillId="0" borderId="74" xfId="0" applyFont="1" applyFill="1" applyBorder="1" applyAlignment="1">
      <alignment horizontal="center" vertical="center" textRotation="255" wrapText="1"/>
    </xf>
    <xf numFmtId="195" fontId="16" fillId="0" borderId="11" xfId="0" applyNumberFormat="1" applyFont="1" applyFill="1" applyBorder="1" applyAlignment="1">
      <alignment horizontal="center" vertical="center"/>
    </xf>
    <xf numFmtId="195" fontId="16" fillId="0" borderId="9" xfId="0" applyNumberFormat="1" applyFont="1" applyFill="1" applyBorder="1" applyAlignment="1">
      <alignment horizontal="center" vertical="center"/>
    </xf>
    <xf numFmtId="197" fontId="16" fillId="0" borderId="3" xfId="0" applyNumberFormat="1" applyFont="1" applyFill="1" applyBorder="1" applyAlignment="1">
      <alignment horizontal="center" vertical="center"/>
    </xf>
    <xf numFmtId="185" fontId="19" fillId="0" borderId="16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21" fillId="0" borderId="2" xfId="7" applyFont="1" applyFill="1" applyBorder="1" applyAlignment="1">
      <alignment horizontal="center" vertical="center" textRotation="255" wrapText="1"/>
    </xf>
    <xf numFmtId="0" fontId="21" fillId="0" borderId="3" xfId="0" applyFont="1" applyFill="1" applyBorder="1" applyAlignment="1">
      <alignment horizontal="center" vertical="center" textRotation="255" shrinkToFit="1"/>
    </xf>
    <xf numFmtId="0" fontId="9" fillId="0" borderId="37" xfId="0" applyFont="1" applyBorder="1" applyAlignment="1">
      <alignment horizontal="center" vertical="center" textRotation="255" shrinkToFit="1"/>
    </xf>
    <xf numFmtId="0" fontId="24" fillId="0" borderId="70" xfId="0" applyFont="1" applyFill="1" applyBorder="1" applyAlignment="1">
      <alignment horizontal="center" vertical="center" shrinkToFit="1"/>
    </xf>
    <xf numFmtId="0" fontId="24" fillId="0" borderId="71" xfId="0" applyFont="1" applyFill="1" applyBorder="1" applyAlignment="1">
      <alignment horizontal="center" vertical="center" shrinkToFit="1"/>
    </xf>
    <xf numFmtId="0" fontId="24" fillId="0" borderId="44" xfId="0" applyFont="1" applyFill="1" applyBorder="1" applyAlignment="1">
      <alignment horizontal="center" vertical="center" shrinkToFit="1"/>
    </xf>
    <xf numFmtId="0" fontId="19" fillId="0" borderId="37" xfId="0" applyFont="1" applyFill="1" applyBorder="1" applyAlignment="1">
      <alignment horizontal="center" vertical="center" textRotation="255" wrapText="1"/>
    </xf>
    <xf numFmtId="0" fontId="19" fillId="0" borderId="4" xfId="0" applyFont="1" applyFill="1" applyBorder="1" applyAlignment="1">
      <alignment horizontal="center" vertical="center" textRotation="255" wrapText="1"/>
    </xf>
    <xf numFmtId="0" fontId="19" fillId="0" borderId="16" xfId="0" applyFont="1" applyFill="1" applyBorder="1" applyAlignment="1">
      <alignment horizontal="center" vertical="center" textRotation="255" wrapText="1"/>
    </xf>
    <xf numFmtId="0" fontId="19" fillId="0" borderId="3" xfId="0" applyFont="1" applyFill="1" applyBorder="1" applyAlignment="1">
      <alignment horizontal="center" vertical="center" textRotation="255" shrinkToFit="1"/>
    </xf>
    <xf numFmtId="0" fontId="19" fillId="0" borderId="37" xfId="0" applyFont="1" applyFill="1" applyBorder="1" applyAlignment="1">
      <alignment horizontal="center" vertical="center" textRotation="255" shrinkToFit="1"/>
    </xf>
    <xf numFmtId="0" fontId="19" fillId="0" borderId="16" xfId="0" applyFont="1" applyFill="1" applyBorder="1" applyAlignment="1">
      <alignment horizontal="center" vertical="center" textRotation="255" shrinkToFit="1"/>
    </xf>
    <xf numFmtId="0" fontId="19" fillId="0" borderId="9" xfId="0" applyFont="1" applyFill="1" applyBorder="1" applyAlignment="1">
      <alignment horizontal="center" vertical="center" textRotation="255" shrinkToFit="1"/>
    </xf>
    <xf numFmtId="0" fontId="24" fillId="0" borderId="60" xfId="0" applyFont="1" applyFill="1" applyBorder="1" applyAlignment="1">
      <alignment horizontal="center" vertical="center" shrinkToFit="1"/>
    </xf>
    <xf numFmtId="0" fontId="24" fillId="0" borderId="37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178" fontId="19" fillId="0" borderId="61" xfId="0" applyNumberFormat="1" applyFont="1" applyFill="1" applyBorder="1" applyAlignment="1">
      <alignment horizontal="center" vertical="center" shrinkToFit="1"/>
    </xf>
    <xf numFmtId="178" fontId="19" fillId="0" borderId="65" xfId="0" applyNumberFormat="1" applyFont="1" applyFill="1" applyBorder="1" applyAlignment="1">
      <alignment horizontal="center" vertical="center" shrinkToFit="1"/>
    </xf>
    <xf numFmtId="178" fontId="19" fillId="0" borderId="66" xfId="0" applyNumberFormat="1" applyFont="1" applyFill="1" applyBorder="1" applyAlignment="1">
      <alignment horizontal="center" vertical="center" shrinkToFit="1"/>
    </xf>
    <xf numFmtId="0" fontId="19" fillId="0" borderId="60" xfId="7" applyFont="1" applyFill="1" applyBorder="1" applyAlignment="1">
      <alignment horizontal="center" vertical="center" textRotation="255" shrinkToFit="1"/>
    </xf>
    <xf numFmtId="0" fontId="19" fillId="0" borderId="37" xfId="7" applyFont="1" applyFill="1" applyBorder="1" applyAlignment="1">
      <alignment horizontal="center" vertical="center" textRotation="255" shrinkToFit="1"/>
    </xf>
    <xf numFmtId="0" fontId="19" fillId="0" borderId="16" xfId="7" applyFont="1" applyFill="1" applyBorder="1" applyAlignment="1">
      <alignment horizontal="center" vertical="center" textRotation="255" shrinkToFit="1"/>
    </xf>
    <xf numFmtId="0" fontId="19" fillId="0" borderId="5" xfId="0" applyFont="1" applyFill="1" applyBorder="1" applyAlignment="1">
      <alignment horizontal="center" vertical="center" textRotation="255" wrapText="1"/>
    </xf>
    <xf numFmtId="0" fontId="19" fillId="0" borderId="7" xfId="0" applyFont="1" applyFill="1" applyBorder="1" applyAlignment="1">
      <alignment horizontal="center" vertical="center" textRotation="255" wrapText="1"/>
    </xf>
    <xf numFmtId="0" fontId="19" fillId="0" borderId="69" xfId="0" applyFont="1" applyFill="1" applyBorder="1" applyAlignment="1">
      <alignment horizontal="center" vertical="center" textRotation="255" wrapText="1"/>
    </xf>
    <xf numFmtId="0" fontId="21" fillId="0" borderId="18" xfId="0" applyFont="1" applyFill="1" applyBorder="1" applyAlignment="1">
      <alignment horizontal="center" vertical="center" textRotation="255" wrapText="1"/>
    </xf>
    <xf numFmtId="0" fontId="21" fillId="0" borderId="9" xfId="0" applyFont="1" applyFill="1" applyBorder="1" applyAlignment="1">
      <alignment horizontal="center" vertical="center" textRotation="255" wrapText="1"/>
    </xf>
    <xf numFmtId="0" fontId="21" fillId="0" borderId="14" xfId="0" applyFont="1" applyFill="1" applyBorder="1" applyAlignment="1">
      <alignment horizontal="center" vertical="center" textRotation="255" wrapText="1"/>
    </xf>
    <xf numFmtId="0" fontId="21" fillId="0" borderId="2" xfId="0" applyFont="1" applyFill="1" applyBorder="1" applyAlignment="1">
      <alignment horizontal="center" vertical="center" textRotation="255" wrapText="1"/>
    </xf>
    <xf numFmtId="0" fontId="21" fillId="0" borderId="3" xfId="7" applyFont="1" applyFill="1" applyBorder="1" applyAlignment="1">
      <alignment horizontal="center" vertical="center" textRotation="255" shrinkToFit="1"/>
    </xf>
    <xf numFmtId="0" fontId="21" fillId="0" borderId="37" xfId="7" applyFont="1" applyFill="1" applyBorder="1" applyAlignment="1">
      <alignment horizontal="center" vertical="center" textRotation="255" shrinkToFit="1"/>
    </xf>
    <xf numFmtId="0" fontId="21" fillId="0" borderId="4" xfId="7" applyFont="1" applyFill="1" applyBorder="1" applyAlignment="1">
      <alignment horizontal="center" vertical="center" textRotation="255" shrinkToFit="1"/>
    </xf>
    <xf numFmtId="0" fontId="21" fillId="0" borderId="16" xfId="7" applyFont="1" applyFill="1" applyBorder="1" applyAlignment="1">
      <alignment horizontal="center" vertical="center" textRotation="255" shrinkToFit="1"/>
    </xf>
    <xf numFmtId="199" fontId="19" fillId="0" borderId="16" xfId="0" applyNumberFormat="1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 textRotation="255" shrinkToFit="1"/>
    </xf>
    <xf numFmtId="0" fontId="21" fillId="0" borderId="16" xfId="0" applyFont="1" applyFill="1" applyBorder="1" applyAlignment="1">
      <alignment horizontal="center" vertical="center" textRotation="255" shrinkToFit="1"/>
    </xf>
    <xf numFmtId="0" fontId="21" fillId="0" borderId="3" xfId="7" applyFont="1" applyFill="1" applyBorder="1" applyAlignment="1">
      <alignment horizontal="center" vertical="center" textRotation="255" wrapText="1"/>
    </xf>
    <xf numFmtId="0" fontId="21" fillId="0" borderId="37" xfId="7" applyFont="1" applyFill="1" applyBorder="1" applyAlignment="1">
      <alignment horizontal="center" vertical="center" textRotation="255" wrapText="1"/>
    </xf>
    <xf numFmtId="0" fontId="21" fillId="0" borderId="4" xfId="7" applyFont="1" applyFill="1" applyBorder="1" applyAlignment="1">
      <alignment horizontal="center" vertical="center" textRotation="255" wrapText="1"/>
    </xf>
    <xf numFmtId="0" fontId="21" fillId="0" borderId="16" xfId="7" applyFont="1" applyFill="1" applyBorder="1" applyAlignment="1">
      <alignment horizontal="center" vertical="center" textRotation="255" wrapText="1"/>
    </xf>
    <xf numFmtId="0" fontId="19" fillId="0" borderId="68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 textRotation="255" shrinkToFit="1"/>
    </xf>
    <xf numFmtId="0" fontId="19" fillId="0" borderId="63" xfId="0" applyFont="1" applyFill="1" applyBorder="1" applyAlignment="1">
      <alignment horizontal="center" vertical="center" textRotation="255" shrinkToFit="1"/>
    </xf>
    <xf numFmtId="0" fontId="19" fillId="0" borderId="62" xfId="0" applyFont="1" applyFill="1" applyBorder="1" applyAlignment="1">
      <alignment horizontal="center" vertical="center" textRotation="255" shrinkToFit="1"/>
    </xf>
    <xf numFmtId="0" fontId="13" fillId="0" borderId="2" xfId="0" applyFont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 textRotation="255" shrinkToFit="1"/>
    </xf>
    <xf numFmtId="0" fontId="19" fillId="0" borderId="30" xfId="0" applyFont="1" applyFill="1" applyBorder="1" applyAlignment="1">
      <alignment horizontal="center" vertical="center" textRotation="255" shrinkToFit="1"/>
    </xf>
    <xf numFmtId="0" fontId="50" fillId="0" borderId="46" xfId="0" applyFont="1" applyFill="1" applyBorder="1" applyAlignment="1">
      <alignment horizontal="center" vertical="center" textRotation="255" shrinkToFit="1"/>
    </xf>
    <xf numFmtId="0" fontId="0" fillId="0" borderId="63" xfId="0" applyBorder="1" applyAlignment="1">
      <alignment horizontal="center" vertical="center" textRotation="255" shrinkToFit="1"/>
    </xf>
    <xf numFmtId="0" fontId="0" fillId="0" borderId="62" xfId="0" applyBorder="1" applyAlignment="1">
      <alignment horizontal="center" vertical="center" textRotation="255" shrinkToFit="1"/>
    </xf>
    <xf numFmtId="0" fontId="21" fillId="0" borderId="46" xfId="7" applyFont="1" applyFill="1" applyBorder="1" applyAlignment="1">
      <alignment horizontal="center" vertical="center" textRotation="255" wrapText="1"/>
    </xf>
    <xf numFmtId="0" fontId="21" fillId="0" borderId="63" xfId="7" applyFont="1" applyFill="1" applyBorder="1" applyAlignment="1">
      <alignment horizontal="center" vertical="center" textRotation="255" wrapText="1"/>
    </xf>
    <xf numFmtId="0" fontId="21" fillId="0" borderId="62" xfId="7" applyFont="1" applyFill="1" applyBorder="1" applyAlignment="1">
      <alignment horizontal="center" vertical="center" textRotation="255" wrapText="1"/>
    </xf>
    <xf numFmtId="0" fontId="21" fillId="0" borderId="67" xfId="0" applyFont="1" applyFill="1" applyBorder="1" applyAlignment="1">
      <alignment horizontal="center" vertical="center" textRotation="255" wrapText="1"/>
    </xf>
    <xf numFmtId="182" fontId="19" fillId="6" borderId="11" xfId="0" applyNumberFormat="1" applyFont="1" applyFill="1" applyBorder="1" applyAlignment="1">
      <alignment horizontal="center" vertical="center" shrinkToFit="1"/>
    </xf>
    <xf numFmtId="182" fontId="19" fillId="6" borderId="9" xfId="0" applyNumberFormat="1" applyFont="1" applyFill="1" applyBorder="1" applyAlignment="1">
      <alignment horizontal="center" vertical="center" shrinkToFit="1"/>
    </xf>
    <xf numFmtId="0" fontId="19" fillId="0" borderId="60" xfId="0" applyFont="1" applyFill="1" applyBorder="1" applyAlignment="1">
      <alignment horizontal="center" vertical="center" textRotation="255" shrinkToFit="1"/>
    </xf>
    <xf numFmtId="0" fontId="20" fillId="4" borderId="11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/>
    </xf>
    <xf numFmtId="176" fontId="19" fillId="0" borderId="61" xfId="0" applyNumberFormat="1" applyFont="1" applyFill="1" applyBorder="1" applyAlignment="1">
      <alignment horizontal="center" vertical="center" shrinkToFit="1"/>
    </xf>
    <xf numFmtId="176" fontId="19" fillId="0" borderId="65" xfId="0" applyNumberFormat="1" applyFont="1" applyFill="1" applyBorder="1" applyAlignment="1">
      <alignment horizontal="center" vertical="center" shrinkToFit="1"/>
    </xf>
    <xf numFmtId="176" fontId="19" fillId="0" borderId="66" xfId="0" applyNumberFormat="1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182" fontId="19" fillId="6" borderId="11" xfId="7" applyNumberFormat="1" applyFont="1" applyFill="1" applyBorder="1" applyAlignment="1">
      <alignment horizontal="center" vertical="center" shrinkToFit="1"/>
    </xf>
    <xf numFmtId="182" fontId="19" fillId="6" borderId="9" xfId="7" applyNumberFormat="1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180" fontId="19" fillId="0" borderId="61" xfId="0" applyNumberFormat="1" applyFont="1" applyFill="1" applyBorder="1" applyAlignment="1">
      <alignment horizontal="center" vertical="center" shrinkToFit="1"/>
    </xf>
    <xf numFmtId="180" fontId="19" fillId="0" borderId="65" xfId="0" applyNumberFormat="1" applyFont="1" applyFill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179" fontId="19" fillId="0" borderId="61" xfId="7" applyNumberFormat="1" applyFont="1" applyFill="1" applyBorder="1" applyAlignment="1">
      <alignment horizontal="center" vertical="center" shrinkToFit="1"/>
    </xf>
    <xf numFmtId="179" fontId="19" fillId="0" borderId="65" xfId="7" applyNumberFormat="1" applyFont="1" applyFill="1" applyBorder="1" applyAlignment="1">
      <alignment horizontal="center" vertical="center" shrinkToFit="1"/>
    </xf>
    <xf numFmtId="179" fontId="19" fillId="0" borderId="66" xfId="7" applyNumberFormat="1" applyFont="1" applyFill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19" fillId="0" borderId="23" xfId="0" applyFont="1" applyFill="1" applyBorder="1" applyAlignment="1">
      <alignment horizontal="center" vertical="center" textRotation="255" shrinkToFit="1"/>
    </xf>
    <xf numFmtId="181" fontId="17" fillId="0" borderId="1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182" fontId="24" fillId="6" borderId="11" xfId="0" applyNumberFormat="1" applyFont="1" applyFill="1" applyBorder="1" applyAlignment="1">
      <alignment horizontal="center" vertical="center" shrinkToFit="1"/>
    </xf>
    <xf numFmtId="182" fontId="24" fillId="6" borderId="9" xfId="0" applyNumberFormat="1" applyFont="1" applyFill="1" applyBorder="1" applyAlignment="1">
      <alignment horizontal="center" vertical="center" shrinkToFit="1"/>
    </xf>
    <xf numFmtId="177" fontId="19" fillId="0" borderId="61" xfId="0" applyNumberFormat="1" applyFont="1" applyFill="1" applyBorder="1" applyAlignment="1">
      <alignment horizontal="center" vertical="center" shrinkToFit="1"/>
    </xf>
    <xf numFmtId="177" fontId="19" fillId="0" borderId="65" xfId="0" applyNumberFormat="1" applyFont="1" applyFill="1" applyBorder="1" applyAlignment="1">
      <alignment horizontal="center" vertical="center" shrinkToFit="1"/>
    </xf>
    <xf numFmtId="177" fontId="19" fillId="0" borderId="66" xfId="0" applyNumberFormat="1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textRotation="255"/>
    </xf>
    <xf numFmtId="0" fontId="12" fillId="0" borderId="3" xfId="0" applyFont="1" applyFill="1" applyBorder="1" applyAlignment="1">
      <alignment horizontal="center" vertical="center" textRotation="255"/>
    </xf>
    <xf numFmtId="0" fontId="19" fillId="0" borderId="46" xfId="0" applyFont="1" applyFill="1" applyBorder="1" applyAlignment="1">
      <alignment horizontal="center" vertical="center" wrapText="1" readingOrder="1"/>
    </xf>
    <xf numFmtId="0" fontId="19" fillId="0" borderId="63" xfId="0" applyFont="1" applyFill="1" applyBorder="1" applyAlignment="1">
      <alignment horizontal="center" vertical="center" wrapText="1" readingOrder="1"/>
    </xf>
    <xf numFmtId="0" fontId="19" fillId="0" borderId="62" xfId="0" applyFont="1" applyFill="1" applyBorder="1" applyAlignment="1">
      <alignment horizontal="center" vertical="center" wrapText="1" readingOrder="1"/>
    </xf>
    <xf numFmtId="197" fontId="16" fillId="0" borderId="2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vertical="center" textRotation="255" wrapText="1"/>
    </xf>
    <xf numFmtId="0" fontId="19" fillId="0" borderId="37" xfId="0" applyFont="1" applyFill="1" applyBorder="1" applyAlignment="1">
      <alignment vertical="center" textRotation="255" wrapText="1"/>
    </xf>
    <xf numFmtId="0" fontId="19" fillId="0" borderId="16" xfId="0" applyFont="1" applyFill="1" applyBorder="1" applyAlignment="1">
      <alignment vertical="center" textRotation="255" wrapText="1"/>
    </xf>
    <xf numFmtId="0" fontId="50" fillId="0" borderId="3" xfId="0" applyFont="1" applyFill="1" applyBorder="1" applyAlignment="1">
      <alignment horizontal="center" vertical="center" textRotation="255" shrinkToFit="1"/>
    </xf>
    <xf numFmtId="0" fontId="50" fillId="0" borderId="37" xfId="0" applyFont="1" applyFill="1" applyBorder="1" applyAlignment="1">
      <alignment horizontal="center" vertical="center" textRotation="255" shrinkToFit="1"/>
    </xf>
    <xf numFmtId="0" fontId="50" fillId="0" borderId="16" xfId="0" applyFont="1" applyFill="1" applyBorder="1" applyAlignment="1">
      <alignment horizontal="center" vertical="center" textRotation="255" shrinkToFit="1"/>
    </xf>
    <xf numFmtId="0" fontId="19" fillId="0" borderId="3" xfId="7" applyFont="1" applyFill="1" applyBorder="1" applyAlignment="1">
      <alignment horizontal="center" vertical="center" textRotation="255" wrapText="1"/>
    </xf>
    <xf numFmtId="0" fontId="19" fillId="0" borderId="37" xfId="7" applyFont="1" applyFill="1" applyBorder="1" applyAlignment="1">
      <alignment horizontal="center" vertical="center" textRotation="255" wrapText="1"/>
    </xf>
    <xf numFmtId="0" fontId="19" fillId="0" borderId="16" xfId="7" applyFont="1" applyFill="1" applyBorder="1" applyAlignment="1">
      <alignment horizontal="center" vertical="center" textRotation="255" wrapText="1"/>
    </xf>
    <xf numFmtId="0" fontId="19" fillId="0" borderId="63" xfId="0" applyFont="1" applyFill="1" applyBorder="1" applyAlignment="1">
      <alignment horizontal="center" vertical="center" textRotation="255" wrapText="1"/>
    </xf>
    <xf numFmtId="0" fontId="19" fillId="0" borderId="62" xfId="0" applyFont="1" applyFill="1" applyBorder="1" applyAlignment="1">
      <alignment horizontal="center" vertical="center" textRotation="255" wrapText="1"/>
    </xf>
    <xf numFmtId="0" fontId="19" fillId="0" borderId="3" xfId="0" applyFont="1" applyFill="1" applyBorder="1" applyAlignment="1">
      <alignment horizontal="center" vertical="center" textRotation="255" wrapText="1"/>
    </xf>
    <xf numFmtId="0" fontId="19" fillId="0" borderId="30" xfId="0" applyFont="1" applyFill="1" applyBorder="1" applyAlignment="1">
      <alignment horizontal="center" vertical="center" textRotation="255" wrapText="1"/>
    </xf>
    <xf numFmtId="0" fontId="19" fillId="0" borderId="18" xfId="0" applyFont="1" applyFill="1" applyBorder="1" applyAlignment="1">
      <alignment horizontal="center" vertical="center" textRotation="255" wrapText="1"/>
    </xf>
    <xf numFmtId="0" fontId="19" fillId="0" borderId="9" xfId="0" applyFont="1" applyFill="1" applyBorder="1" applyAlignment="1">
      <alignment horizontal="center" vertical="center" textRotation="255" wrapText="1"/>
    </xf>
    <xf numFmtId="0" fontId="19" fillId="0" borderId="14" xfId="0" applyFont="1" applyFill="1" applyBorder="1" applyAlignment="1">
      <alignment horizontal="center" vertical="center" textRotation="255" wrapText="1"/>
    </xf>
    <xf numFmtId="0" fontId="19" fillId="0" borderId="67" xfId="0" applyFont="1" applyFill="1" applyBorder="1" applyAlignment="1">
      <alignment horizontal="center" vertical="center" textRotation="255" wrapText="1"/>
    </xf>
    <xf numFmtId="0" fontId="21" fillId="5" borderId="4" xfId="0" applyFont="1" applyFill="1" applyBorder="1" applyAlignment="1">
      <alignment horizontal="left" vertical="center" shrinkToFit="1"/>
    </xf>
    <xf numFmtId="0" fontId="66" fillId="5" borderId="0" xfId="0" applyFont="1" applyFill="1" applyAlignment="1">
      <alignment vertical="center"/>
    </xf>
    <xf numFmtId="0" fontId="66" fillId="5" borderId="67" xfId="0" applyFont="1" applyFill="1" applyBorder="1" applyAlignment="1">
      <alignment vertical="center"/>
    </xf>
    <xf numFmtId="196" fontId="16" fillId="0" borderId="3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textRotation="255" wrapText="1"/>
    </xf>
    <xf numFmtId="0" fontId="21" fillId="0" borderId="37" xfId="0" applyFont="1" applyFill="1" applyBorder="1" applyAlignment="1">
      <alignment horizontal="center" vertical="center" textRotation="255" wrapText="1"/>
    </xf>
    <xf numFmtId="0" fontId="21" fillId="0" borderId="16" xfId="0" applyFont="1" applyFill="1" applyBorder="1" applyAlignment="1">
      <alignment horizontal="center" vertical="center" textRotation="255" wrapText="1"/>
    </xf>
    <xf numFmtId="0" fontId="20" fillId="5" borderId="4" xfId="0" applyFont="1" applyFill="1" applyBorder="1" applyAlignment="1">
      <alignment horizontal="center" vertical="center" shrinkToFit="1"/>
    </xf>
    <xf numFmtId="0" fontId="0" fillId="5" borderId="0" xfId="0" applyFill="1" applyAlignment="1">
      <alignment horizontal="center" vertical="center" shrinkToFit="1"/>
    </xf>
    <xf numFmtId="0" fontId="0" fillId="5" borderId="67" xfId="0" applyFill="1" applyBorder="1" applyAlignment="1">
      <alignment horizontal="center" vertical="center" shrinkToFit="1"/>
    </xf>
    <xf numFmtId="0" fontId="0" fillId="0" borderId="34" xfId="0" applyBorder="1" applyAlignment="1">
      <alignment horizontal="center" shrinkToFit="1"/>
    </xf>
    <xf numFmtId="0" fontId="0" fillId="0" borderId="56" xfId="0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20" fillId="5" borderId="11" xfId="0" applyFont="1" applyFill="1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0" fontId="19" fillId="0" borderId="3" xfId="7" applyFont="1" applyFill="1" applyBorder="1" applyAlignment="1">
      <alignment horizontal="center" vertical="center" textRotation="255" shrinkToFit="1"/>
    </xf>
    <xf numFmtId="0" fontId="19" fillId="0" borderId="4" xfId="7" applyFont="1" applyFill="1" applyBorder="1" applyAlignment="1">
      <alignment horizontal="center" vertical="center" textRotation="255" shrinkToFit="1"/>
    </xf>
    <xf numFmtId="0" fontId="20" fillId="5" borderId="47" xfId="0" applyFont="1" applyFill="1" applyBorder="1" applyAlignment="1">
      <alignment horizontal="center" vertical="center" shrinkToFit="1"/>
    </xf>
    <xf numFmtId="0" fontId="0" fillId="5" borderId="49" xfId="0" applyFill="1" applyBorder="1" applyAlignment="1">
      <alignment horizontal="center" vertical="center" shrinkToFit="1"/>
    </xf>
    <xf numFmtId="0" fontId="0" fillId="5" borderId="75" xfId="0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19" fillId="0" borderId="4" xfId="7" applyFont="1" applyFill="1" applyBorder="1" applyAlignment="1">
      <alignment horizontal="center" vertical="center" textRotation="255" wrapText="1"/>
    </xf>
    <xf numFmtId="0" fontId="29" fillId="0" borderId="4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58" fillId="0" borderId="0" xfId="0" applyFont="1" applyAlignment="1">
      <alignment shrinkToFit="1"/>
    </xf>
    <xf numFmtId="0" fontId="58" fillId="0" borderId="67" xfId="0" applyFont="1" applyBorder="1" applyAlignment="1">
      <alignment shrinkToFit="1"/>
    </xf>
    <xf numFmtId="0" fontId="29" fillId="0" borderId="11" xfId="0" applyFont="1" applyFill="1" applyBorder="1" applyAlignment="1">
      <alignment horizontal="left" shrinkToFit="1"/>
    </xf>
    <xf numFmtId="0" fontId="29" fillId="0" borderId="14" xfId="0" applyFont="1" applyFill="1" applyBorder="1" applyAlignment="1">
      <alignment horizontal="left" shrinkToFit="1"/>
    </xf>
    <xf numFmtId="0" fontId="58" fillId="0" borderId="14" xfId="0" applyFont="1" applyBorder="1" applyAlignment="1">
      <alignment shrinkToFit="1"/>
    </xf>
    <xf numFmtId="0" fontId="58" fillId="0" borderId="9" xfId="0" applyFont="1" applyBorder="1" applyAlignment="1">
      <alignment shrinkToFit="1"/>
    </xf>
    <xf numFmtId="0" fontId="0" fillId="0" borderId="4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19" fillId="0" borderId="46" xfId="7" applyFont="1" applyFill="1" applyBorder="1" applyAlignment="1">
      <alignment horizontal="center" vertical="center" textRotation="255" wrapText="1"/>
    </xf>
    <xf numFmtId="0" fontId="19" fillId="0" borderId="63" xfId="7" applyFont="1" applyFill="1" applyBorder="1" applyAlignment="1">
      <alignment horizontal="center" vertical="center" textRotation="255" wrapText="1"/>
    </xf>
    <xf numFmtId="0" fontId="19" fillId="0" borderId="62" xfId="7" applyFont="1" applyFill="1" applyBorder="1" applyAlignment="1">
      <alignment horizontal="center" vertical="center" textRotation="255" wrapText="1"/>
    </xf>
    <xf numFmtId="49" fontId="44" fillId="0" borderId="0" xfId="0" applyNumberFormat="1" applyFont="1" applyAlignment="1"/>
    <xf numFmtId="0" fontId="45" fillId="0" borderId="0" xfId="0" applyFont="1" applyAlignment="1"/>
    <xf numFmtId="0" fontId="38" fillId="0" borderId="39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/>
    </xf>
    <xf numFmtId="0" fontId="0" fillId="0" borderId="0" xfId="0" applyAlignment="1"/>
    <xf numFmtId="0" fontId="46" fillId="0" borderId="1" xfId="0" applyFont="1" applyFill="1" applyBorder="1" applyAlignment="1">
      <alignment horizontal="center" vertical="center" shrinkToFit="1"/>
    </xf>
    <xf numFmtId="0" fontId="46" fillId="0" borderId="1" xfId="0" applyFont="1" applyBorder="1" applyAlignment="1">
      <alignment horizontal="center" shrinkToFit="1"/>
    </xf>
    <xf numFmtId="0" fontId="47" fillId="0" borderId="1" xfId="0" applyFont="1" applyBorder="1" applyAlignment="1">
      <alignment shrinkToFit="1"/>
    </xf>
    <xf numFmtId="0" fontId="0" fillId="0" borderId="1" xfId="0" applyBorder="1" applyAlignment="1"/>
    <xf numFmtId="49" fontId="4" fillId="0" borderId="0" xfId="0" applyNumberFormat="1" applyFont="1" applyBorder="1" applyAlignment="1">
      <alignment horizontal="left" vertical="center" shrinkToFit="1"/>
    </xf>
    <xf numFmtId="0" fontId="41" fillId="0" borderId="11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1" fillId="0" borderId="11" xfId="0" applyFont="1" applyBorder="1" applyAlignment="1">
      <alignment horizontal="center" vertical="center" shrinkToFit="1"/>
    </xf>
    <xf numFmtId="0" fontId="41" fillId="0" borderId="14" xfId="0" applyFont="1" applyBorder="1" applyAlignment="1">
      <alignment horizontal="center" vertical="center" shrinkToFit="1"/>
    </xf>
    <xf numFmtId="0" fontId="41" fillId="0" borderId="9" xfId="0" applyFont="1" applyBorder="1" applyAlignment="1">
      <alignment horizontal="center" vertical="center" shrinkToFit="1"/>
    </xf>
    <xf numFmtId="0" fontId="41" fillId="0" borderId="56" xfId="0" applyFont="1" applyBorder="1" applyAlignment="1">
      <alignment horizontal="center" vertical="center" shrinkToFit="1"/>
    </xf>
  </cellXfs>
  <cellStyles count="8">
    <cellStyle name="Normal" xfId="0" builtinId="0"/>
    <cellStyle name="一般 2" xfId="1"/>
    <cellStyle name="一般 2 2" xfId="2"/>
    <cellStyle name="一般 2 3" xfId="3"/>
    <cellStyle name="一般 2 4" xfId="4"/>
    <cellStyle name="一般 3" xfId="5"/>
    <cellStyle name="一般 4" xfId="6"/>
    <cellStyle name="一般_Sheet1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0</xdr:rowOff>
    </xdr:from>
    <xdr:to>
      <xdr:col>1</xdr:col>
      <xdr:colOff>412750</xdr:colOff>
      <xdr:row>1</xdr:row>
      <xdr:rowOff>590550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900" y="0"/>
          <a:ext cx="933450" cy="1143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457200</xdr:colOff>
      <xdr:row>22</xdr:row>
      <xdr:rowOff>0</xdr:rowOff>
    </xdr:from>
    <xdr:to>
      <xdr:col>5</xdr:col>
      <xdr:colOff>685800</xdr:colOff>
      <xdr:row>22</xdr:row>
      <xdr:rowOff>0</xdr:rowOff>
    </xdr:to>
    <xdr:sp macro="" textlink="">
      <xdr:nvSpPr>
        <xdr:cNvPr id="2050" name="Rectangle 14"/>
        <xdr:cNvSpPr>
          <a:spLocks noChangeArrowheads="1"/>
        </xdr:cNvSpPr>
      </xdr:nvSpPr>
      <xdr:spPr bwMode="auto">
        <a:xfrm>
          <a:off x="4470400" y="10452100"/>
          <a:ext cx="228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469900</xdr:colOff>
      <xdr:row>21</xdr:row>
      <xdr:rowOff>0</xdr:rowOff>
    </xdr:from>
    <xdr:to>
      <xdr:col>5</xdr:col>
      <xdr:colOff>698500</xdr:colOff>
      <xdr:row>21</xdr:row>
      <xdr:rowOff>0</xdr:rowOff>
    </xdr:to>
    <xdr:sp macro="" textlink="">
      <xdr:nvSpPr>
        <xdr:cNvPr id="2051" name="Rectangle 21"/>
        <xdr:cNvSpPr>
          <a:spLocks noChangeArrowheads="1"/>
        </xdr:cNvSpPr>
      </xdr:nvSpPr>
      <xdr:spPr bwMode="auto">
        <a:xfrm>
          <a:off x="4483100" y="9988550"/>
          <a:ext cx="228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22</xdr:row>
      <xdr:rowOff>107950</xdr:rowOff>
    </xdr:from>
    <xdr:to>
      <xdr:col>15</xdr:col>
      <xdr:colOff>0</xdr:colOff>
      <xdr:row>23</xdr:row>
      <xdr:rowOff>31750</xdr:rowOff>
    </xdr:to>
    <xdr:pic>
      <xdr:nvPicPr>
        <xdr:cNvPr id="2052" name="Picture 4" descr="4-2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58150" y="10560050"/>
          <a:ext cx="0" cy="38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22</xdr:row>
      <xdr:rowOff>107950</xdr:rowOff>
    </xdr:from>
    <xdr:to>
      <xdr:col>15</xdr:col>
      <xdr:colOff>0</xdr:colOff>
      <xdr:row>23</xdr:row>
      <xdr:rowOff>31750</xdr:rowOff>
    </xdr:to>
    <xdr:pic>
      <xdr:nvPicPr>
        <xdr:cNvPr id="2053" name="Picture 24" descr="4-2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58150" y="10560050"/>
          <a:ext cx="0" cy="38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22</xdr:row>
      <xdr:rowOff>107950</xdr:rowOff>
    </xdr:from>
    <xdr:to>
      <xdr:col>15</xdr:col>
      <xdr:colOff>0</xdr:colOff>
      <xdr:row>23</xdr:row>
      <xdr:rowOff>31750</xdr:rowOff>
    </xdr:to>
    <xdr:pic>
      <xdr:nvPicPr>
        <xdr:cNvPr id="2054" name="Picture 41" descr="4-2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58150" y="10560050"/>
          <a:ext cx="0" cy="38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22</xdr:row>
      <xdr:rowOff>107950</xdr:rowOff>
    </xdr:from>
    <xdr:to>
      <xdr:col>15</xdr:col>
      <xdr:colOff>0</xdr:colOff>
      <xdr:row>23</xdr:row>
      <xdr:rowOff>31750</xdr:rowOff>
    </xdr:to>
    <xdr:pic>
      <xdr:nvPicPr>
        <xdr:cNvPr id="2055" name="Picture 57" descr="4-2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58150" y="10560050"/>
          <a:ext cx="0" cy="38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topLeftCell="C37" zoomScale="75" workbookViewId="0">
      <selection activeCell="N48" sqref="N48:O48"/>
    </sheetView>
  </sheetViews>
  <sheetFormatPr defaultColWidth="6.08984375" defaultRowHeight="22.5" customHeight="1"/>
  <cols>
    <col min="1" max="1" width="5" style="12" hidden="1" customWidth="1"/>
    <col min="2" max="2" width="4.6328125" style="12" hidden="1" customWidth="1"/>
    <col min="3" max="3" width="5.08984375" style="18" customWidth="1"/>
    <col min="4" max="4" width="17.36328125" style="12" customWidth="1"/>
    <col min="5" max="5" width="8.6328125" style="20" customWidth="1"/>
    <col min="6" max="6" width="6.36328125" style="138" hidden="1" customWidth="1"/>
    <col min="7" max="7" width="15.6328125" style="12" customWidth="1"/>
    <col min="8" max="8" width="6.36328125" style="17" hidden="1" customWidth="1"/>
    <col min="9" max="9" width="6.90625" style="140" hidden="1" customWidth="1"/>
    <col min="10" max="10" width="5.08984375" style="18" customWidth="1"/>
    <col min="11" max="11" width="17.36328125" style="12" customWidth="1"/>
    <col min="12" max="12" width="8.6328125" style="12" customWidth="1"/>
    <col min="13" max="13" width="6.36328125" style="12" hidden="1" customWidth="1"/>
    <col min="14" max="14" width="15.6328125" style="12" customWidth="1"/>
    <col min="15" max="15" width="6.36328125" style="140" hidden="1" customWidth="1"/>
    <col min="16" max="16" width="7.26953125" style="140" hidden="1" customWidth="1"/>
    <col min="17" max="17" width="5.08984375" style="18" customWidth="1"/>
    <col min="18" max="18" width="17.36328125" style="12" customWidth="1"/>
    <col min="19" max="19" width="8.6328125" style="12" customWidth="1"/>
    <col min="20" max="20" width="6.36328125" style="12" hidden="1" customWidth="1"/>
    <col min="21" max="21" width="15.6328125" style="12" customWidth="1"/>
    <col min="22" max="22" width="6.36328125" style="140" hidden="1" customWidth="1"/>
    <col min="23" max="23" width="6.90625" style="140" hidden="1" customWidth="1"/>
    <col min="24" max="24" width="5.08984375" style="18" customWidth="1"/>
    <col min="25" max="25" width="17.36328125" style="12" customWidth="1"/>
    <col min="26" max="26" width="8.6328125" style="12" customWidth="1"/>
    <col min="27" max="27" width="6.36328125" style="12" hidden="1" customWidth="1"/>
    <col min="28" max="28" width="15.6328125" style="12" customWidth="1"/>
    <col min="29" max="29" width="6.36328125" style="140" hidden="1" customWidth="1"/>
    <col min="30" max="30" width="7.26953125" style="17" hidden="1" customWidth="1"/>
    <col min="31" max="31" width="5.08984375" style="18" customWidth="1"/>
    <col min="32" max="32" width="17.36328125" style="12" customWidth="1"/>
    <col min="33" max="33" width="8.6328125" style="20" customWidth="1"/>
    <col min="34" max="34" width="6.36328125" style="12" hidden="1" customWidth="1"/>
    <col min="35" max="35" width="15.6328125" style="12" customWidth="1"/>
    <col min="36" max="36" width="6.36328125" style="140" hidden="1" customWidth="1"/>
    <col min="37" max="37" width="6.08984375" style="17"/>
    <col min="38" max="38" width="8.7265625" style="12" customWidth="1"/>
    <col min="39" max="39" width="6.08984375" style="12"/>
    <col min="40" max="40" width="0" style="12" hidden="1" customWidth="1"/>
    <col min="41" max="16384" width="6.08984375" style="12"/>
  </cols>
  <sheetData>
    <row r="1" spans="1:38" ht="18" hidden="1" customHeight="1">
      <c r="C1" s="627" t="s">
        <v>125</v>
      </c>
      <c r="D1" s="13" t="s">
        <v>126</v>
      </c>
      <c r="E1" s="360"/>
      <c r="F1" s="14" t="s">
        <v>127</v>
      </c>
      <c r="G1" s="13" t="s">
        <v>128</v>
      </c>
      <c r="H1" s="15"/>
      <c r="I1" s="139"/>
      <c r="J1" s="584" t="s">
        <v>129</v>
      </c>
      <c r="K1" s="584"/>
      <c r="L1" s="361"/>
    </row>
    <row r="2" spans="1:38" ht="18" hidden="1" customHeight="1">
      <c r="C2" s="627"/>
      <c r="D2" s="13"/>
      <c r="E2" s="360"/>
      <c r="F2" s="19"/>
      <c r="G2" s="16"/>
      <c r="H2" s="15"/>
      <c r="I2" s="139"/>
      <c r="J2" s="604"/>
      <c r="K2" s="605"/>
      <c r="L2" s="361"/>
      <c r="Y2" s="20"/>
      <c r="Z2" s="20"/>
    </row>
    <row r="3" spans="1:38" ht="18" hidden="1" customHeight="1">
      <c r="C3" s="627"/>
      <c r="D3" s="13"/>
      <c r="E3" s="360"/>
      <c r="F3" s="19"/>
      <c r="G3" s="16"/>
      <c r="H3" s="15"/>
      <c r="I3" s="139"/>
      <c r="J3" s="604"/>
      <c r="K3" s="605"/>
      <c r="L3" s="361"/>
    </row>
    <row r="4" spans="1:38" ht="18" hidden="1" customHeight="1">
      <c r="C4" s="627"/>
      <c r="D4" s="13"/>
      <c r="E4" s="360"/>
      <c r="F4" s="19"/>
      <c r="G4" s="16"/>
      <c r="H4" s="15"/>
      <c r="I4" s="139"/>
      <c r="J4" s="604"/>
      <c r="K4" s="605"/>
      <c r="L4" s="361"/>
      <c r="Y4" s="20"/>
      <c r="Z4" s="20"/>
    </row>
    <row r="5" spans="1:38" ht="18" hidden="1" customHeight="1">
      <c r="C5" s="627"/>
      <c r="D5" s="13"/>
      <c r="E5" s="360"/>
      <c r="F5" s="19"/>
      <c r="G5" s="16"/>
      <c r="H5" s="15"/>
      <c r="I5" s="139"/>
      <c r="J5" s="604"/>
      <c r="K5" s="605"/>
      <c r="L5" s="361"/>
    </row>
    <row r="6" spans="1:38" ht="18" hidden="1" customHeight="1">
      <c r="C6" s="628"/>
      <c r="D6" s="21" t="s">
        <v>130</v>
      </c>
      <c r="E6" s="362"/>
      <c r="F6" s="22">
        <f>SUM(F2:F5)</f>
        <v>0</v>
      </c>
      <c r="G6" s="23">
        <f>SUM(G2:G5)</f>
        <v>0</v>
      </c>
      <c r="H6" s="24"/>
      <c r="I6" s="141"/>
      <c r="J6" s="615">
        <f>SUM(J2:K5)</f>
        <v>0</v>
      </c>
      <c r="K6" s="616"/>
      <c r="L6" s="361"/>
      <c r="M6" s="25"/>
      <c r="N6" s="26"/>
      <c r="O6" s="142"/>
      <c r="P6" s="142"/>
      <c r="Q6" s="28"/>
      <c r="R6" s="26"/>
      <c r="S6" s="26"/>
      <c r="T6" s="26"/>
      <c r="U6" s="26"/>
      <c r="V6" s="142"/>
      <c r="W6" s="142"/>
      <c r="X6" s="28"/>
      <c r="Y6" s="26"/>
      <c r="Z6" s="26"/>
      <c r="AA6" s="26"/>
      <c r="AB6" s="26"/>
      <c r="AC6" s="142"/>
      <c r="AD6" s="27"/>
      <c r="AE6" s="28"/>
      <c r="AF6" s="26"/>
      <c r="AG6" s="363"/>
      <c r="AH6" s="26"/>
      <c r="AI6" s="26"/>
      <c r="AJ6" s="142"/>
    </row>
    <row r="7" spans="1:38" s="29" customFormat="1" ht="30.75" customHeight="1" thickBot="1">
      <c r="B7" s="30"/>
      <c r="C7" s="603" t="s">
        <v>131</v>
      </c>
      <c r="D7" s="603"/>
      <c r="E7" s="603"/>
      <c r="F7" s="603"/>
      <c r="G7" s="603"/>
      <c r="H7" s="603"/>
      <c r="I7" s="603"/>
      <c r="J7" s="603"/>
      <c r="K7" s="603"/>
      <c r="L7" s="603"/>
      <c r="M7" s="603"/>
      <c r="N7" s="603"/>
      <c r="O7" s="603"/>
      <c r="P7" s="603"/>
      <c r="Q7" s="603"/>
      <c r="R7" s="603"/>
      <c r="S7" s="603"/>
      <c r="T7" s="603"/>
      <c r="U7" s="603"/>
      <c r="V7" s="603"/>
      <c r="W7" s="603"/>
      <c r="X7" s="603"/>
      <c r="Y7" s="603"/>
      <c r="Z7" s="603"/>
      <c r="AA7" s="603"/>
      <c r="AB7" s="603"/>
      <c r="AC7" s="603"/>
      <c r="AD7" s="603"/>
      <c r="AE7" s="603"/>
      <c r="AF7" s="603"/>
      <c r="AG7" s="603"/>
      <c r="AH7" s="603"/>
      <c r="AI7" s="603"/>
      <c r="AJ7" s="143"/>
      <c r="AK7" s="144"/>
    </row>
    <row r="8" spans="1:38" s="32" customFormat="1" ht="24.75" customHeight="1">
      <c r="A8" s="617" t="s">
        <v>132</v>
      </c>
      <c r="B8" s="618"/>
      <c r="C8" s="619" t="s">
        <v>133</v>
      </c>
      <c r="D8" s="624">
        <v>41946</v>
      </c>
      <c r="E8" s="625"/>
      <c r="F8" s="625"/>
      <c r="G8" s="625"/>
      <c r="H8" s="626"/>
      <c r="I8" s="552" t="s">
        <v>134</v>
      </c>
      <c r="J8" s="596" t="s">
        <v>133</v>
      </c>
      <c r="K8" s="600">
        <f>D8+1</f>
        <v>41947</v>
      </c>
      <c r="L8" s="601"/>
      <c r="M8" s="601"/>
      <c r="N8" s="601"/>
      <c r="O8" s="602"/>
      <c r="P8" s="552" t="s">
        <v>134</v>
      </c>
      <c r="Q8" s="596" t="s">
        <v>135</v>
      </c>
      <c r="R8" s="555">
        <f>K8+1</f>
        <v>41948</v>
      </c>
      <c r="S8" s="556"/>
      <c r="T8" s="556"/>
      <c r="U8" s="556"/>
      <c r="V8" s="557"/>
      <c r="W8" s="552" t="s">
        <v>134</v>
      </c>
      <c r="X8" s="558" t="s">
        <v>133</v>
      </c>
      <c r="Y8" s="612">
        <f>R8+1</f>
        <v>41949</v>
      </c>
      <c r="Z8" s="613"/>
      <c r="AA8" s="613"/>
      <c r="AB8" s="613"/>
      <c r="AC8" s="614"/>
      <c r="AD8" s="552" t="s">
        <v>134</v>
      </c>
      <c r="AE8" s="596" t="s">
        <v>133</v>
      </c>
      <c r="AF8" s="609">
        <f>Y8+1</f>
        <v>41950</v>
      </c>
      <c r="AG8" s="610"/>
      <c r="AH8" s="610"/>
      <c r="AI8" s="610"/>
      <c r="AJ8" s="611"/>
      <c r="AK8" s="542" t="s">
        <v>134</v>
      </c>
      <c r="AL8" s="31"/>
    </row>
    <row r="9" spans="1:38" s="32" customFormat="1" ht="21.75" customHeight="1">
      <c r="A9" s="620">
        <v>41057</v>
      </c>
      <c r="B9" s="621"/>
      <c r="C9" s="582"/>
      <c r="D9" s="33" t="s">
        <v>136</v>
      </c>
      <c r="E9" s="33"/>
      <c r="F9" s="33"/>
      <c r="G9" s="622">
        <v>788</v>
      </c>
      <c r="H9" s="623"/>
      <c r="I9" s="553"/>
      <c r="J9" s="549"/>
      <c r="K9" s="33" t="s">
        <v>136</v>
      </c>
      <c r="L9" s="33"/>
      <c r="M9" s="33"/>
      <c r="N9" s="594">
        <f>G9</f>
        <v>788</v>
      </c>
      <c r="O9" s="595"/>
      <c r="P9" s="553"/>
      <c r="Q9" s="549"/>
      <c r="R9" s="33" t="s">
        <v>136</v>
      </c>
      <c r="S9" s="33"/>
      <c r="T9" s="33"/>
      <c r="U9" s="594">
        <f>G9</f>
        <v>788</v>
      </c>
      <c r="V9" s="595"/>
      <c r="W9" s="553"/>
      <c r="X9" s="559"/>
      <c r="Y9" s="34" t="s">
        <v>136</v>
      </c>
      <c r="Z9" s="34"/>
      <c r="AA9" s="34"/>
      <c r="AB9" s="606">
        <f>G9</f>
        <v>788</v>
      </c>
      <c r="AC9" s="607"/>
      <c r="AD9" s="553"/>
      <c r="AE9" s="549"/>
      <c r="AF9" s="33" t="s">
        <v>136</v>
      </c>
      <c r="AG9" s="33"/>
      <c r="AH9" s="33"/>
      <c r="AI9" s="594">
        <f>G9</f>
        <v>788</v>
      </c>
      <c r="AJ9" s="608"/>
      <c r="AK9" s="543"/>
      <c r="AL9" s="31"/>
    </row>
    <row r="10" spans="1:38" s="32" customFormat="1" ht="22.5" customHeight="1">
      <c r="A10" s="35"/>
      <c r="B10" s="36"/>
      <c r="C10" s="583"/>
      <c r="D10" s="33" t="s">
        <v>137</v>
      </c>
      <c r="E10" s="33" t="s">
        <v>138</v>
      </c>
      <c r="F10" s="221" t="s">
        <v>139</v>
      </c>
      <c r="G10" s="222" t="s">
        <v>140</v>
      </c>
      <c r="H10" s="223" t="s">
        <v>141</v>
      </c>
      <c r="I10" s="554"/>
      <c r="J10" s="550"/>
      <c r="K10" s="33" t="s">
        <v>137</v>
      </c>
      <c r="L10" s="33" t="s">
        <v>138</v>
      </c>
      <c r="M10" s="221" t="s">
        <v>139</v>
      </c>
      <c r="N10" s="222" t="s">
        <v>140</v>
      </c>
      <c r="O10" s="223" t="s">
        <v>141</v>
      </c>
      <c r="P10" s="554"/>
      <c r="Q10" s="550"/>
      <c r="R10" s="38" t="s">
        <v>137</v>
      </c>
      <c r="S10" s="33" t="s">
        <v>138</v>
      </c>
      <c r="T10" s="221" t="s">
        <v>139</v>
      </c>
      <c r="U10" s="222" t="s">
        <v>140</v>
      </c>
      <c r="V10" s="223" t="s">
        <v>141</v>
      </c>
      <c r="W10" s="554"/>
      <c r="X10" s="560"/>
      <c r="Y10" s="34" t="s">
        <v>137</v>
      </c>
      <c r="Z10" s="33" t="s">
        <v>138</v>
      </c>
      <c r="AA10" s="221" t="s">
        <v>139</v>
      </c>
      <c r="AB10" s="222" t="s">
        <v>140</v>
      </c>
      <c r="AC10" s="223" t="s">
        <v>141</v>
      </c>
      <c r="AD10" s="554"/>
      <c r="AE10" s="550"/>
      <c r="AF10" s="33" t="s">
        <v>137</v>
      </c>
      <c r="AG10" s="33" t="s">
        <v>138</v>
      </c>
      <c r="AH10" s="221" t="s">
        <v>139</v>
      </c>
      <c r="AI10" s="222" t="s">
        <v>140</v>
      </c>
      <c r="AJ10" s="223" t="s">
        <v>141</v>
      </c>
      <c r="AK10" s="544"/>
      <c r="AL10" s="31"/>
    </row>
    <row r="11" spans="1:38" s="50" customFormat="1" ht="22.5" customHeight="1">
      <c r="A11" s="39"/>
      <c r="B11" s="40"/>
      <c r="C11" s="629" t="s">
        <v>142</v>
      </c>
      <c r="D11" s="41"/>
      <c r="E11" s="41"/>
      <c r="F11" s="42"/>
      <c r="G11" s="184"/>
      <c r="H11" s="225"/>
      <c r="I11" s="226"/>
      <c r="J11" s="528" t="s">
        <v>143</v>
      </c>
      <c r="K11" s="156" t="s">
        <v>144</v>
      </c>
      <c r="L11" s="41" t="s">
        <v>145</v>
      </c>
      <c r="M11" s="42"/>
      <c r="N11" s="43"/>
      <c r="O11" s="225"/>
      <c r="P11" s="225"/>
      <c r="Q11" s="567" t="s">
        <v>146</v>
      </c>
      <c r="R11" s="149" t="s">
        <v>147</v>
      </c>
      <c r="S11" s="174" t="s">
        <v>148</v>
      </c>
      <c r="T11" s="148">
        <v>12</v>
      </c>
      <c r="U11" s="47">
        <f>T11*774/1000</f>
        <v>9.2880000000000003</v>
      </c>
      <c r="V11" s="227"/>
      <c r="W11" s="228"/>
      <c r="X11" s="528" t="s">
        <v>149</v>
      </c>
      <c r="Y11" s="158" t="s">
        <v>150</v>
      </c>
      <c r="Z11" s="158" t="s">
        <v>151</v>
      </c>
      <c r="AA11" s="37">
        <v>7</v>
      </c>
      <c r="AB11" s="43">
        <f>AA11*$AB$9/1000</f>
        <v>5.516</v>
      </c>
      <c r="AC11" s="229"/>
      <c r="AD11" s="225"/>
      <c r="AE11" s="528" t="s">
        <v>142</v>
      </c>
      <c r="AF11" s="156"/>
      <c r="AG11" s="156"/>
      <c r="AH11" s="37"/>
      <c r="AI11" s="43"/>
      <c r="AJ11" s="229"/>
      <c r="AK11" s="230"/>
      <c r="AL11" s="49"/>
    </row>
    <row r="12" spans="1:38" s="50" customFormat="1" ht="22.5" customHeight="1">
      <c r="A12" s="51"/>
      <c r="B12" s="40"/>
      <c r="C12" s="630"/>
      <c r="D12" s="41"/>
      <c r="E12" s="41"/>
      <c r="F12" s="231"/>
      <c r="G12" s="52"/>
      <c r="H12" s="225"/>
      <c r="I12" s="226"/>
      <c r="J12" s="529"/>
      <c r="K12" s="158"/>
      <c r="L12" s="158"/>
      <c r="M12" s="37"/>
      <c r="N12" s="145"/>
      <c r="O12" s="225"/>
      <c r="P12" s="225"/>
      <c r="Q12" s="567"/>
      <c r="R12" s="149" t="s">
        <v>152</v>
      </c>
      <c r="S12" s="149" t="s">
        <v>153</v>
      </c>
      <c r="T12" s="148">
        <v>33</v>
      </c>
      <c r="U12" s="47">
        <f>T12*$U$9/1000</f>
        <v>26.004000000000001</v>
      </c>
      <c r="V12" s="227"/>
      <c r="W12" s="228"/>
      <c r="X12" s="529"/>
      <c r="Y12" s="158"/>
      <c r="Z12" s="158"/>
      <c r="AA12" s="37"/>
      <c r="AB12" s="43"/>
      <c r="AC12" s="229"/>
      <c r="AD12" s="225"/>
      <c r="AE12" s="529"/>
      <c r="AF12" s="158"/>
      <c r="AG12" s="158"/>
      <c r="AH12" s="37"/>
      <c r="AI12" s="43"/>
      <c r="AJ12" s="229"/>
      <c r="AK12" s="230"/>
      <c r="AL12" s="49"/>
    </row>
    <row r="13" spans="1:38" s="50" customFormat="1" ht="22.5" customHeight="1">
      <c r="A13" s="51"/>
      <c r="B13" s="40"/>
      <c r="C13" s="631"/>
      <c r="D13" s="597" t="s">
        <v>154</v>
      </c>
      <c r="E13" s="598"/>
      <c r="F13" s="598"/>
      <c r="G13" s="599"/>
      <c r="H13" s="225"/>
      <c r="I13" s="226"/>
      <c r="J13" s="530"/>
      <c r="K13" s="54"/>
      <c r="L13" s="54"/>
      <c r="M13" s="54"/>
      <c r="N13" s="55"/>
      <c r="O13" s="225"/>
      <c r="P13" s="225"/>
      <c r="Q13" s="567"/>
      <c r="R13" s="149" t="s">
        <v>155</v>
      </c>
      <c r="S13" s="149" t="s">
        <v>156</v>
      </c>
      <c r="T13" s="148">
        <v>20</v>
      </c>
      <c r="U13" s="47">
        <f>T13*$U$9/1000</f>
        <v>15.76</v>
      </c>
      <c r="V13" s="227"/>
      <c r="W13" s="228"/>
      <c r="X13" s="530"/>
      <c r="Y13" s="146"/>
      <c r="Z13" s="146"/>
      <c r="AA13" s="147"/>
      <c r="AB13" s="183"/>
      <c r="AC13" s="232"/>
      <c r="AD13" s="225"/>
      <c r="AE13" s="530"/>
      <c r="AF13" s="158"/>
      <c r="AG13" s="158"/>
      <c r="AH13" s="37"/>
      <c r="AI13" s="43"/>
      <c r="AJ13" s="233"/>
      <c r="AK13" s="230"/>
      <c r="AL13" s="49"/>
    </row>
    <row r="14" spans="1:38" s="50" customFormat="1" ht="22.5" customHeight="1">
      <c r="A14" s="58"/>
      <c r="B14" s="36"/>
      <c r="C14" s="590" t="s">
        <v>157</v>
      </c>
      <c r="D14" s="45" t="s">
        <v>158</v>
      </c>
      <c r="E14" s="158" t="s">
        <v>159</v>
      </c>
      <c r="F14" s="46">
        <v>33</v>
      </c>
      <c r="G14" s="183">
        <f>F14*$G$9/1000</f>
        <v>26.004000000000001</v>
      </c>
      <c r="H14" s="59"/>
      <c r="I14" s="228"/>
      <c r="J14" s="593" t="s">
        <v>160</v>
      </c>
      <c r="K14" s="158" t="s">
        <v>161</v>
      </c>
      <c r="L14" s="158" t="s">
        <v>162</v>
      </c>
      <c r="M14" s="148">
        <v>20</v>
      </c>
      <c r="N14" s="47">
        <f>M14*$N$9/1000</f>
        <v>15.76</v>
      </c>
      <c r="O14" s="44"/>
      <c r="P14" s="228"/>
      <c r="Q14" s="567"/>
      <c r="R14" s="168" t="s">
        <v>163</v>
      </c>
      <c r="S14" s="186" t="s">
        <v>164</v>
      </c>
      <c r="T14" s="148">
        <v>10</v>
      </c>
      <c r="U14" s="47">
        <f>T14*$U$9/1000</f>
        <v>7.88</v>
      </c>
      <c r="V14" s="225"/>
      <c r="W14" s="228"/>
      <c r="X14" s="575" t="s">
        <v>165</v>
      </c>
      <c r="Y14" s="158" t="s">
        <v>166</v>
      </c>
      <c r="Z14" s="158" t="s">
        <v>167</v>
      </c>
      <c r="AA14" s="148">
        <v>1</v>
      </c>
      <c r="AB14" s="61">
        <f>AA14*775</f>
        <v>775</v>
      </c>
      <c r="AC14" s="44"/>
      <c r="AD14" s="228"/>
      <c r="AE14" s="545" t="s">
        <v>168</v>
      </c>
      <c r="AF14" s="234" t="s">
        <v>169</v>
      </c>
      <c r="AG14" s="53" t="s">
        <v>170</v>
      </c>
      <c r="AH14" s="46">
        <v>60</v>
      </c>
      <c r="AI14" s="47">
        <f>AH14*774/1000</f>
        <v>46.44</v>
      </c>
      <c r="AJ14" s="64"/>
      <c r="AK14" s="235"/>
      <c r="AL14" s="49"/>
    </row>
    <row r="15" spans="1:38" s="50" customFormat="1" ht="22.5" customHeight="1">
      <c r="A15" s="65"/>
      <c r="B15" s="66"/>
      <c r="C15" s="591"/>
      <c r="D15" s="45" t="s">
        <v>171</v>
      </c>
      <c r="E15" s="158" t="s">
        <v>172</v>
      </c>
      <c r="F15" s="46">
        <v>8</v>
      </c>
      <c r="G15" s="183">
        <f>F15*$G$9/1000</f>
        <v>6.3040000000000003</v>
      </c>
      <c r="H15" s="59"/>
      <c r="I15" s="228"/>
      <c r="J15" s="593"/>
      <c r="K15" s="149" t="s">
        <v>173</v>
      </c>
      <c r="L15" s="174" t="s">
        <v>148</v>
      </c>
      <c r="M15" s="148">
        <v>40</v>
      </c>
      <c r="N15" s="47">
        <f>M15*774/1000</f>
        <v>30.96</v>
      </c>
      <c r="O15" s="44"/>
      <c r="P15" s="228"/>
      <c r="Q15" s="567"/>
      <c r="R15" s="158" t="s">
        <v>174</v>
      </c>
      <c r="S15" s="149" t="s">
        <v>175</v>
      </c>
      <c r="T15" s="148">
        <v>1</v>
      </c>
      <c r="U15" s="47">
        <f>T15*$U$9/1000</f>
        <v>0.78800000000000003</v>
      </c>
      <c r="V15" s="225"/>
      <c r="W15" s="228"/>
      <c r="X15" s="576"/>
      <c r="Y15" s="149"/>
      <c r="Z15" s="236"/>
      <c r="AA15" s="148"/>
      <c r="AB15" s="47"/>
      <c r="AC15" s="44"/>
      <c r="AD15" s="228"/>
      <c r="AE15" s="545"/>
      <c r="AF15" s="172" t="s">
        <v>40</v>
      </c>
      <c r="AG15" s="53" t="s">
        <v>204</v>
      </c>
      <c r="AH15" s="46">
        <v>30</v>
      </c>
      <c r="AI15" s="47">
        <f>AH15*774/1000</f>
        <v>23.22</v>
      </c>
      <c r="AJ15" s="59"/>
      <c r="AK15" s="235"/>
      <c r="AL15" s="49"/>
    </row>
    <row r="16" spans="1:38" s="50" customFormat="1" ht="22.5" customHeight="1">
      <c r="A16" s="39"/>
      <c r="B16" s="68"/>
      <c r="C16" s="591"/>
      <c r="D16" s="45" t="s">
        <v>176</v>
      </c>
      <c r="E16" s="158" t="s">
        <v>177</v>
      </c>
      <c r="F16" s="46">
        <v>16</v>
      </c>
      <c r="G16" s="183">
        <f>F16*$G$9/1000</f>
        <v>12.608000000000001</v>
      </c>
      <c r="H16" s="44"/>
      <c r="I16" s="228"/>
      <c r="J16" s="593"/>
      <c r="K16" s="149" t="s">
        <v>178</v>
      </c>
      <c r="L16" s="149" t="s">
        <v>179</v>
      </c>
      <c r="M16" s="148">
        <v>25</v>
      </c>
      <c r="N16" s="47">
        <f>M16*$N$9/1000</f>
        <v>19.7</v>
      </c>
      <c r="O16" s="48"/>
      <c r="P16" s="228"/>
      <c r="Q16" s="567"/>
      <c r="R16" s="149" t="s">
        <v>180</v>
      </c>
      <c r="S16" s="149" t="s">
        <v>181</v>
      </c>
      <c r="T16" s="148">
        <v>1</v>
      </c>
      <c r="U16" s="43">
        <f>T16*$U$9/1000</f>
        <v>0.78800000000000003</v>
      </c>
      <c r="V16" s="225"/>
      <c r="W16" s="228"/>
      <c r="X16" s="576"/>
      <c r="Y16" s="73" t="s">
        <v>182</v>
      </c>
      <c r="Z16" s="149"/>
      <c r="AA16" s="148"/>
      <c r="AB16" s="56" t="s">
        <v>183</v>
      </c>
      <c r="AC16" s="44"/>
      <c r="AD16" s="228"/>
      <c r="AE16" s="545"/>
      <c r="AF16" s="172" t="s">
        <v>184</v>
      </c>
      <c r="AG16" s="53" t="s">
        <v>181</v>
      </c>
      <c r="AH16" s="46">
        <v>2</v>
      </c>
      <c r="AI16" s="47">
        <f>AH16*$AI$9/1000</f>
        <v>1.5760000000000001</v>
      </c>
      <c r="AJ16" s="59"/>
      <c r="AK16" s="235"/>
      <c r="AL16" s="49"/>
    </row>
    <row r="17" spans="1:38" s="50" customFormat="1" ht="22.5" customHeight="1">
      <c r="A17" s="51"/>
      <c r="B17" s="69"/>
      <c r="C17" s="591"/>
      <c r="D17" s="45" t="s">
        <v>185</v>
      </c>
      <c r="E17" s="364" t="s">
        <v>175</v>
      </c>
      <c r="F17" s="46">
        <v>1</v>
      </c>
      <c r="G17" s="183">
        <f>F17*$G$9/1000</f>
        <v>0.78800000000000003</v>
      </c>
      <c r="H17" s="44"/>
      <c r="I17" s="228"/>
      <c r="J17" s="593"/>
      <c r="K17" s="174"/>
      <c r="L17" s="365"/>
      <c r="M17" s="161"/>
      <c r="N17" s="43"/>
      <c r="O17" s="48"/>
      <c r="P17" s="228"/>
      <c r="Q17" s="567"/>
      <c r="R17" s="167" t="s">
        <v>186</v>
      </c>
      <c r="S17" s="149"/>
      <c r="T17" s="148"/>
      <c r="U17" s="43"/>
      <c r="V17" s="227"/>
      <c r="W17" s="228"/>
      <c r="X17" s="576"/>
      <c r="Y17" s="149"/>
      <c r="Z17" s="149"/>
      <c r="AA17" s="148"/>
      <c r="AB17" s="47"/>
      <c r="AC17" s="44"/>
      <c r="AD17" s="228"/>
      <c r="AE17" s="545"/>
      <c r="AF17" s="366" t="s">
        <v>187</v>
      </c>
      <c r="AG17" s="367"/>
      <c r="AH17" s="59"/>
      <c r="AI17" s="43"/>
      <c r="AJ17" s="71"/>
      <c r="AK17" s="235"/>
      <c r="AL17" s="49"/>
    </row>
    <row r="18" spans="1:38" s="50" customFormat="1" ht="22.5" customHeight="1">
      <c r="A18" s="51"/>
      <c r="B18" s="36"/>
      <c r="C18" s="591"/>
      <c r="D18" s="174"/>
      <c r="E18" s="365"/>
      <c r="F18" s="161"/>
      <c r="G18" s="184"/>
      <c r="H18" s="44"/>
      <c r="I18" s="228"/>
      <c r="J18" s="593"/>
      <c r="K18" s="239" t="s">
        <v>188</v>
      </c>
      <c r="L18" s="240"/>
      <c r="M18" s="150"/>
      <c r="N18" s="150">
        <v>0.6</v>
      </c>
      <c r="O18" s="48"/>
      <c r="P18" s="228"/>
      <c r="Q18" s="567"/>
      <c r="R18" s="167" t="s">
        <v>189</v>
      </c>
      <c r="S18" s="149"/>
      <c r="T18" s="148"/>
      <c r="U18" s="184"/>
      <c r="V18" s="227"/>
      <c r="W18" s="228"/>
      <c r="X18" s="576"/>
      <c r="Y18" s="149"/>
      <c r="Z18" s="149"/>
      <c r="AA18" s="148"/>
      <c r="AB18" s="47"/>
      <c r="AC18" s="44"/>
      <c r="AD18" s="228"/>
      <c r="AE18" s="546"/>
      <c r="AF18" s="368" t="s">
        <v>190</v>
      </c>
      <c r="AG18" s="367"/>
      <c r="AH18" s="59"/>
      <c r="AI18" s="145"/>
      <c r="AJ18" s="71"/>
      <c r="AK18" s="235"/>
      <c r="AL18" s="49"/>
    </row>
    <row r="19" spans="1:38" s="50" customFormat="1" ht="22.5" customHeight="1">
      <c r="A19" s="51"/>
      <c r="B19" s="36"/>
      <c r="C19" s="591"/>
      <c r="D19" s="369"/>
      <c r="E19" s="370"/>
      <c r="F19" s="161"/>
      <c r="G19" s="371"/>
      <c r="H19" s="44"/>
      <c r="I19" s="228"/>
      <c r="J19" s="593"/>
      <c r="K19" s="372"/>
      <c r="L19" s="372"/>
      <c r="M19" s="373"/>
      <c r="N19" s="374"/>
      <c r="O19" s="48"/>
      <c r="P19" s="228"/>
      <c r="Q19" s="567"/>
      <c r="R19" s="149"/>
      <c r="S19" s="149"/>
      <c r="T19" s="148"/>
      <c r="U19" s="264"/>
      <c r="V19" s="241"/>
      <c r="W19" s="228"/>
      <c r="X19" s="577"/>
      <c r="Y19" s="149"/>
      <c r="Z19" s="149"/>
      <c r="AA19" s="148"/>
      <c r="AB19" s="375"/>
      <c r="AC19" s="48"/>
      <c r="AD19" s="228"/>
      <c r="AE19" s="546"/>
      <c r="AF19" s="376"/>
      <c r="AG19" s="377"/>
      <c r="AH19" s="378"/>
      <c r="AI19" s="145"/>
      <c r="AJ19" s="71"/>
      <c r="AK19" s="235"/>
      <c r="AL19" s="49"/>
    </row>
    <row r="20" spans="1:38" s="50" customFormat="1" ht="22.5" customHeight="1">
      <c r="A20" s="39"/>
      <c r="B20" s="36"/>
      <c r="C20" s="591"/>
      <c r="D20" s="379"/>
      <c r="E20" s="380"/>
      <c r="F20" s="148"/>
      <c r="G20" s="74"/>
      <c r="H20" s="225"/>
      <c r="I20" s="228"/>
      <c r="J20" s="593"/>
      <c r="K20" s="149"/>
      <c r="L20" s="149"/>
      <c r="M20" s="148"/>
      <c r="N20" s="74"/>
      <c r="O20" s="227"/>
      <c r="P20" s="228"/>
      <c r="Q20" s="567"/>
      <c r="R20" s="73" t="s">
        <v>191</v>
      </c>
      <c r="S20" s="88"/>
      <c r="T20" s="75"/>
      <c r="U20" s="75">
        <v>0.6</v>
      </c>
      <c r="V20" s="241"/>
      <c r="W20" s="228"/>
      <c r="X20" s="577"/>
      <c r="Y20" s="158"/>
      <c r="Z20" s="158"/>
      <c r="AA20" s="37"/>
      <c r="AB20" s="151"/>
      <c r="AC20" s="48"/>
      <c r="AD20" s="228"/>
      <c r="AE20" s="546"/>
      <c r="AF20" s="162" t="s">
        <v>192</v>
      </c>
      <c r="AG20" s="381"/>
      <c r="AH20" s="77"/>
      <c r="AI20" s="382">
        <v>1</v>
      </c>
      <c r="AJ20" s="71"/>
      <c r="AK20" s="235"/>
      <c r="AL20" s="49"/>
    </row>
    <row r="21" spans="1:38" s="32" customFormat="1" ht="22.5" customHeight="1">
      <c r="A21" s="58"/>
      <c r="B21" s="36"/>
      <c r="C21" s="592"/>
      <c r="D21" s="309" t="s">
        <v>130</v>
      </c>
      <c r="E21" s="309"/>
      <c r="F21" s="173">
        <f>SUM(F14:F20)</f>
        <v>58</v>
      </c>
      <c r="G21" s="80">
        <f>SUM(G14:G18)</f>
        <v>45.703999999999994</v>
      </c>
      <c r="H21" s="242"/>
      <c r="I21" s="225"/>
      <c r="J21" s="564"/>
      <c r="K21" s="243" t="s">
        <v>130</v>
      </c>
      <c r="L21" s="243"/>
      <c r="M21" s="173">
        <f>SUM(M14:M20)</f>
        <v>85</v>
      </c>
      <c r="N21" s="80">
        <f>SUM(N14:N18)</f>
        <v>67.02</v>
      </c>
      <c r="O21" s="242"/>
      <c r="P21" s="225"/>
      <c r="Q21" s="567"/>
      <c r="R21" s="165" t="s">
        <v>130</v>
      </c>
      <c r="S21" s="165"/>
      <c r="T21" s="165">
        <f>SUM(T11:T20)</f>
        <v>77</v>
      </c>
      <c r="U21" s="79">
        <f>SUM(U11:U20)</f>
        <v>61.107999999999997</v>
      </c>
      <c r="V21" s="242"/>
      <c r="W21" s="225"/>
      <c r="X21" s="578"/>
      <c r="Y21" s="243" t="s">
        <v>130</v>
      </c>
      <c r="Z21" s="243"/>
      <c r="AA21" s="192">
        <f>SUM(AA14:AA20)</f>
        <v>1</v>
      </c>
      <c r="AB21" s="79">
        <f>SUM(AB14:AB18)</f>
        <v>775</v>
      </c>
      <c r="AC21" s="244"/>
      <c r="AD21" s="225"/>
      <c r="AE21" s="547"/>
      <c r="AF21" s="81" t="s">
        <v>130</v>
      </c>
      <c r="AG21" s="81"/>
      <c r="AH21" s="81">
        <f>SUM(AH11:AH20)</f>
        <v>92</v>
      </c>
      <c r="AI21" s="79">
        <f>SUM(AI11:AI18)</f>
        <v>71.23599999999999</v>
      </c>
      <c r="AJ21" s="245"/>
      <c r="AK21" s="230"/>
      <c r="AL21" s="31"/>
    </row>
    <row r="22" spans="1:38" s="50" customFormat="1" ht="22.5" customHeight="1">
      <c r="A22" s="82"/>
      <c r="B22" s="36"/>
      <c r="C22" s="587" t="s">
        <v>193</v>
      </c>
      <c r="D22" s="149" t="s">
        <v>192</v>
      </c>
      <c r="E22" s="53" t="s">
        <v>194</v>
      </c>
      <c r="F22" s="148">
        <v>43</v>
      </c>
      <c r="G22" s="183">
        <f>F22*$G$9/1000</f>
        <v>33.884</v>
      </c>
      <c r="H22" s="44"/>
      <c r="I22" s="228"/>
      <c r="J22" s="564" t="s">
        <v>195</v>
      </c>
      <c r="K22" s="62" t="s">
        <v>196</v>
      </c>
      <c r="L22" s="62" t="s">
        <v>159</v>
      </c>
      <c r="M22" s="67">
        <v>55</v>
      </c>
      <c r="N22" s="47">
        <f>M22*$N$9/1000</f>
        <v>43.34</v>
      </c>
      <c r="O22" s="225"/>
      <c r="P22" s="228"/>
      <c r="Q22" s="568" t="s">
        <v>197</v>
      </c>
      <c r="R22" s="149" t="s">
        <v>198</v>
      </c>
      <c r="S22" s="149" t="s">
        <v>179</v>
      </c>
      <c r="T22" s="148">
        <v>1</v>
      </c>
      <c r="U22" s="303">
        <f>T22*$U$9</f>
        <v>788</v>
      </c>
      <c r="V22" s="232"/>
      <c r="W22" s="228"/>
      <c r="X22" s="525" t="s">
        <v>199</v>
      </c>
      <c r="Y22" s="152" t="s">
        <v>200</v>
      </c>
      <c r="Z22" s="383" t="s">
        <v>201</v>
      </c>
      <c r="AA22" s="166">
        <v>55</v>
      </c>
      <c r="AB22" s="47">
        <f>AA22*$AB$9/1000</f>
        <v>43.34</v>
      </c>
      <c r="AC22" s="246"/>
      <c r="AD22" s="228"/>
      <c r="AE22" s="539" t="s">
        <v>202</v>
      </c>
      <c r="AF22" s="149" t="s">
        <v>203</v>
      </c>
      <c r="AG22" s="158" t="s">
        <v>204</v>
      </c>
      <c r="AH22" s="148">
        <v>65</v>
      </c>
      <c r="AI22" s="160">
        <f>AH22*$AI$9/1000/2</f>
        <v>25.61</v>
      </c>
      <c r="AJ22" s="247"/>
      <c r="AK22" s="235"/>
      <c r="AL22" s="49"/>
    </row>
    <row r="23" spans="1:38" s="50" customFormat="1" ht="22.5" customHeight="1">
      <c r="A23" s="51"/>
      <c r="B23" s="85"/>
      <c r="C23" s="588"/>
      <c r="D23" s="149" t="s">
        <v>205</v>
      </c>
      <c r="E23" s="53" t="s">
        <v>206</v>
      </c>
      <c r="F23" s="148">
        <v>2</v>
      </c>
      <c r="G23" s="183">
        <f>F23*$G$9/1000</f>
        <v>1.5760000000000001</v>
      </c>
      <c r="H23" s="44"/>
      <c r="I23" s="228"/>
      <c r="J23" s="565"/>
      <c r="K23" s="62" t="s">
        <v>207</v>
      </c>
      <c r="L23" s="62" t="s">
        <v>181</v>
      </c>
      <c r="M23" s="67">
        <v>0.5</v>
      </c>
      <c r="N23" s="43">
        <f>M23*$N$9/1000</f>
        <v>0.39400000000000002</v>
      </c>
      <c r="O23" s="225"/>
      <c r="P23" s="228"/>
      <c r="Q23" s="569"/>
      <c r="R23" s="168"/>
      <c r="S23" s="384"/>
      <c r="T23" s="161"/>
      <c r="U23" s="43"/>
      <c r="V23" s="232"/>
      <c r="W23" s="228"/>
      <c r="X23" s="525"/>
      <c r="Y23" s="87" t="s">
        <v>208</v>
      </c>
      <c r="Z23" s="385" t="s">
        <v>159</v>
      </c>
      <c r="AA23" s="59">
        <v>5</v>
      </c>
      <c r="AB23" s="47">
        <f>AA23*$AB$9/1000</f>
        <v>3.94</v>
      </c>
      <c r="AC23" s="246"/>
      <c r="AD23" s="228"/>
      <c r="AE23" s="539"/>
      <c r="AF23" s="168" t="s">
        <v>163</v>
      </c>
      <c r="AG23" s="158" t="s">
        <v>164</v>
      </c>
      <c r="AH23" s="148">
        <v>5</v>
      </c>
      <c r="AI23" s="47">
        <f>AH23*$AI$9/1000</f>
        <v>3.94</v>
      </c>
      <c r="AJ23" s="84"/>
      <c r="AK23" s="235"/>
      <c r="AL23" s="49"/>
    </row>
    <row r="24" spans="1:38" s="50" customFormat="1" ht="22.5" customHeight="1">
      <c r="A24" s="82"/>
      <c r="B24" s="68"/>
      <c r="C24" s="588"/>
      <c r="D24" s="53"/>
      <c r="E24" s="53"/>
      <c r="F24" s="44"/>
      <c r="G24" s="184"/>
      <c r="H24" s="44"/>
      <c r="I24" s="228"/>
      <c r="J24" s="565"/>
      <c r="K24" s="62" t="s">
        <v>208</v>
      </c>
      <c r="L24" s="62" t="s">
        <v>159</v>
      </c>
      <c r="M24" s="67">
        <v>3</v>
      </c>
      <c r="N24" s="47">
        <f>M24*$N$9/1000</f>
        <v>2.3639999999999999</v>
      </c>
      <c r="O24" s="225"/>
      <c r="P24" s="228"/>
      <c r="Q24" s="569"/>
      <c r="R24" s="168"/>
      <c r="S24" s="384"/>
      <c r="T24" s="161"/>
      <c r="U24" s="47"/>
      <c r="V24" s="232"/>
      <c r="W24" s="228"/>
      <c r="X24" s="525"/>
      <c r="Y24" s="87" t="s">
        <v>209</v>
      </c>
      <c r="Z24" s="385" t="s">
        <v>164</v>
      </c>
      <c r="AA24" s="59">
        <v>5</v>
      </c>
      <c r="AB24" s="47">
        <f>AA24*$AB$9/1000</f>
        <v>3.94</v>
      </c>
      <c r="AC24" s="246"/>
      <c r="AD24" s="228"/>
      <c r="AE24" s="539"/>
      <c r="AF24" s="149" t="s">
        <v>210</v>
      </c>
      <c r="AG24" s="158" t="s">
        <v>172</v>
      </c>
      <c r="AH24" s="148">
        <v>5</v>
      </c>
      <c r="AI24" s="47">
        <f>AH24*$AI$9/1000</f>
        <v>3.94</v>
      </c>
      <c r="AJ24" s="91"/>
      <c r="AK24" s="235"/>
      <c r="AL24" s="49"/>
    </row>
    <row r="25" spans="1:38" s="50" customFormat="1" ht="22.5" customHeight="1">
      <c r="A25" s="65"/>
      <c r="B25" s="40"/>
      <c r="C25" s="588"/>
      <c r="D25" s="53"/>
      <c r="E25" s="53"/>
      <c r="F25" s="44"/>
      <c r="G25" s="184"/>
      <c r="H25" s="44"/>
      <c r="I25" s="228"/>
      <c r="J25" s="565"/>
      <c r="K25" s="168" t="s">
        <v>163</v>
      </c>
      <c r="L25" s="384" t="s">
        <v>164</v>
      </c>
      <c r="M25" s="161">
        <v>5</v>
      </c>
      <c r="N25" s="47">
        <f>M25*$N$9/1000</f>
        <v>3.94</v>
      </c>
      <c r="O25" s="225"/>
      <c r="P25" s="228"/>
      <c r="Q25" s="569"/>
      <c r="R25" s="168"/>
      <c r="S25" s="384"/>
      <c r="T25" s="161"/>
      <c r="U25" s="47"/>
      <c r="V25" s="232"/>
      <c r="W25" s="228"/>
      <c r="X25" s="525"/>
      <c r="Y25" s="87" t="s">
        <v>211</v>
      </c>
      <c r="Z25" s="174" t="s">
        <v>148</v>
      </c>
      <c r="AA25" s="59">
        <v>5</v>
      </c>
      <c r="AB25" s="47">
        <f>AA25*774/1000</f>
        <v>3.87</v>
      </c>
      <c r="AC25" s="246"/>
      <c r="AD25" s="228"/>
      <c r="AE25" s="539"/>
      <c r="AF25" s="149" t="s">
        <v>155</v>
      </c>
      <c r="AG25" s="158" t="s">
        <v>156</v>
      </c>
      <c r="AH25" s="148">
        <v>8</v>
      </c>
      <c r="AI25" s="47">
        <f>AH25*$AI$9/1000</f>
        <v>6.3040000000000003</v>
      </c>
      <c r="AJ25" s="91"/>
      <c r="AK25" s="235"/>
      <c r="AL25" s="49"/>
    </row>
    <row r="26" spans="1:38" s="50" customFormat="1" ht="22.5" customHeight="1">
      <c r="A26" s="82"/>
      <c r="B26" s="86"/>
      <c r="C26" s="588"/>
      <c r="D26" s="53"/>
      <c r="E26" s="53"/>
      <c r="F26" s="44"/>
      <c r="G26" s="184"/>
      <c r="H26" s="44"/>
      <c r="I26" s="228"/>
      <c r="J26" s="566"/>
      <c r="K26" s="62"/>
      <c r="L26" s="386"/>
      <c r="M26" s="161"/>
      <c r="N26" s="184"/>
      <c r="O26" s="225"/>
      <c r="P26" s="228"/>
      <c r="Q26" s="569"/>
      <c r="R26" s="168"/>
      <c r="S26" s="384"/>
      <c r="T26" s="161"/>
      <c r="U26" s="184"/>
      <c r="V26" s="232"/>
      <c r="W26" s="228"/>
      <c r="X26" s="525"/>
      <c r="Y26" s="87" t="s">
        <v>212</v>
      </c>
      <c r="Z26" s="385" t="s">
        <v>159</v>
      </c>
      <c r="AA26" s="59">
        <v>5</v>
      </c>
      <c r="AB26" s="47">
        <f>AA26*$AB$9/1000</f>
        <v>3.94</v>
      </c>
      <c r="AC26" s="246"/>
      <c r="AD26" s="228"/>
      <c r="AE26" s="539"/>
      <c r="AF26" s="149" t="s">
        <v>213</v>
      </c>
      <c r="AG26" s="158" t="s">
        <v>201</v>
      </c>
      <c r="AH26" s="148">
        <v>1</v>
      </c>
      <c r="AI26" s="43">
        <f>AH26*$AI$9/1000</f>
        <v>0.78800000000000003</v>
      </c>
      <c r="AJ26" s="91"/>
      <c r="AK26" s="235"/>
      <c r="AL26" s="49"/>
    </row>
    <row r="27" spans="1:38" s="50" customFormat="1" ht="22.5" customHeight="1">
      <c r="A27" s="39"/>
      <c r="B27" s="86"/>
      <c r="C27" s="588"/>
      <c r="D27" s="53"/>
      <c r="E27" s="53"/>
      <c r="F27" s="44"/>
      <c r="G27" s="74"/>
      <c r="H27" s="44"/>
      <c r="I27" s="228"/>
      <c r="J27" s="566"/>
      <c r="K27" s="62"/>
      <c r="L27" s="386"/>
      <c r="M27" s="161"/>
      <c r="N27" s="184"/>
      <c r="O27" s="225"/>
      <c r="P27" s="228"/>
      <c r="Q27" s="569"/>
      <c r="R27" s="187"/>
      <c r="S27" s="187"/>
      <c r="T27" s="188"/>
      <c r="U27" s="89"/>
      <c r="V27" s="232"/>
      <c r="W27" s="228"/>
      <c r="X27" s="525"/>
      <c r="Y27" s="387" t="s">
        <v>214</v>
      </c>
      <c r="Z27" s="385"/>
      <c r="AA27" s="59"/>
      <c r="AB27" s="47"/>
      <c r="AC27" s="225"/>
      <c r="AD27" s="228"/>
      <c r="AE27" s="539"/>
      <c r="AF27" s="168"/>
      <c r="AG27" s="186"/>
      <c r="AH27" s="179"/>
      <c r="AI27" s="248"/>
      <c r="AJ27" s="249"/>
      <c r="AK27" s="235"/>
      <c r="AL27" s="49"/>
    </row>
    <row r="28" spans="1:38" s="50" customFormat="1" ht="22.5" customHeight="1">
      <c r="A28" s="82"/>
      <c r="B28" s="86"/>
      <c r="C28" s="588"/>
      <c r="D28" s="237"/>
      <c r="E28" s="237"/>
      <c r="F28" s="238"/>
      <c r="G28" s="74"/>
      <c r="H28" s="225"/>
      <c r="I28" s="228"/>
      <c r="J28" s="566"/>
      <c r="K28" s="170"/>
      <c r="L28" s="170"/>
      <c r="M28" s="37"/>
      <c r="N28" s="184"/>
      <c r="O28" s="225"/>
      <c r="P28" s="228"/>
      <c r="Q28" s="570"/>
      <c r="R28" s="190"/>
      <c r="S28" s="190"/>
      <c r="T28" s="191"/>
      <c r="U28" s="250"/>
      <c r="V28" s="229"/>
      <c r="W28" s="228"/>
      <c r="X28" s="525"/>
      <c r="Y28" s="53"/>
      <c r="Z28" s="53"/>
      <c r="AA28" s="44"/>
      <c r="AB28" s="90"/>
      <c r="AC28" s="251"/>
      <c r="AD28" s="228"/>
      <c r="AE28" s="539"/>
      <c r="AF28" s="168"/>
      <c r="AG28" s="186"/>
      <c r="AH28" s="37"/>
      <c r="AI28" s="104"/>
      <c r="AJ28" s="252"/>
      <c r="AK28" s="235"/>
      <c r="AL28" s="49"/>
    </row>
    <row r="29" spans="1:38" s="32" customFormat="1" ht="22.5" customHeight="1">
      <c r="A29" s="51"/>
      <c r="B29" s="86"/>
      <c r="C29" s="589"/>
      <c r="D29" s="225" t="s">
        <v>18</v>
      </c>
      <c r="E29" s="225"/>
      <c r="F29" s="44">
        <f>SUM(F22:F28)</f>
        <v>45</v>
      </c>
      <c r="G29" s="80">
        <f>SUM(G22:G27)</f>
        <v>35.46</v>
      </c>
      <c r="H29" s="254"/>
      <c r="I29" s="225"/>
      <c r="J29" s="567"/>
      <c r="K29" s="171" t="s">
        <v>18</v>
      </c>
      <c r="L29" s="171"/>
      <c r="M29" s="171">
        <f>SUM(M22:M28)</f>
        <v>63.5</v>
      </c>
      <c r="N29" s="254">
        <f>SUM(N22:N27)</f>
        <v>50.037999999999997</v>
      </c>
      <c r="O29" s="242"/>
      <c r="P29" s="225"/>
      <c r="Q29" s="571"/>
      <c r="R29" s="165" t="s">
        <v>18</v>
      </c>
      <c r="S29" s="165"/>
      <c r="T29" s="37">
        <f>SUM(T22:T28)</f>
        <v>1</v>
      </c>
      <c r="U29" s="242">
        <f>SUM(U22:U27)</f>
        <v>788</v>
      </c>
      <c r="V29" s="242"/>
      <c r="W29" s="225"/>
      <c r="X29" s="525"/>
      <c r="Y29" s="255" t="s">
        <v>18</v>
      </c>
      <c r="Z29" s="255"/>
      <c r="AA29" s="256">
        <f>SUM(AA22:AA28)</f>
        <v>75</v>
      </c>
      <c r="AB29" s="79">
        <f>SUM(AB22:AB27)</f>
        <v>59.029999999999994</v>
      </c>
      <c r="AC29" s="244"/>
      <c r="AD29" s="225"/>
      <c r="AE29" s="539"/>
      <c r="AF29" s="192" t="s">
        <v>18</v>
      </c>
      <c r="AG29" s="192"/>
      <c r="AH29" s="192">
        <f>SUM(AH22:AH28)</f>
        <v>84</v>
      </c>
      <c r="AI29" s="79">
        <f>SUM(AI22:AI27)</f>
        <v>40.582000000000001</v>
      </c>
      <c r="AJ29" s="245"/>
      <c r="AK29" s="230"/>
      <c r="AL29" s="31"/>
    </row>
    <row r="30" spans="1:38" s="50" customFormat="1" ht="22.5" customHeight="1">
      <c r="A30" s="51"/>
      <c r="B30" s="85"/>
      <c r="C30" s="586" t="s">
        <v>21</v>
      </c>
      <c r="D30" s="92" t="s">
        <v>215</v>
      </c>
      <c r="E30" s="92" t="s">
        <v>216</v>
      </c>
      <c r="F30" s="44">
        <v>65</v>
      </c>
      <c r="G30" s="388">
        <f>F30*$G$9/1000</f>
        <v>51.22</v>
      </c>
      <c r="H30" s="225"/>
      <c r="I30" s="228"/>
      <c r="J30" s="551" t="s">
        <v>21</v>
      </c>
      <c r="K30" s="92" t="s">
        <v>217</v>
      </c>
      <c r="L30" s="92" t="s">
        <v>218</v>
      </c>
      <c r="M30" s="44"/>
      <c r="N30" s="56"/>
      <c r="O30" s="225"/>
      <c r="P30" s="228"/>
      <c r="Q30" s="551"/>
      <c r="R30" s="60"/>
      <c r="S30" s="60"/>
      <c r="T30" s="44"/>
      <c r="U30" s="159"/>
      <c r="V30" s="232"/>
      <c r="W30" s="228"/>
      <c r="X30" s="540" t="s">
        <v>21</v>
      </c>
      <c r="Y30" s="92" t="s">
        <v>219</v>
      </c>
      <c r="Z30" s="92" t="s">
        <v>220</v>
      </c>
      <c r="AA30" s="92" t="s">
        <v>218</v>
      </c>
      <c r="AB30" s="159"/>
      <c r="AC30" s="44"/>
      <c r="AD30" s="389"/>
      <c r="AE30" s="551" t="s">
        <v>21</v>
      </c>
      <c r="AF30" s="172" t="s">
        <v>39</v>
      </c>
      <c r="AG30" s="170" t="s">
        <v>221</v>
      </c>
      <c r="AH30" s="37">
        <v>65</v>
      </c>
      <c r="AI30" s="390">
        <f>AH30*$G$9/1000</f>
        <v>51.22</v>
      </c>
      <c r="AJ30" s="249"/>
      <c r="AK30" s="235"/>
      <c r="AL30" s="49"/>
    </row>
    <row r="31" spans="1:38" s="50" customFormat="1" ht="22.5" customHeight="1">
      <c r="A31" s="82"/>
      <c r="B31" s="68"/>
      <c r="C31" s="586"/>
      <c r="D31" s="92" t="s">
        <v>23</v>
      </c>
      <c r="E31" s="92" t="s">
        <v>222</v>
      </c>
      <c r="F31" s="44">
        <v>0.3</v>
      </c>
      <c r="G31" s="391">
        <f>F31*$G$9/1000</f>
        <v>0.23639999999999997</v>
      </c>
      <c r="H31" s="225"/>
      <c r="I31" s="228"/>
      <c r="J31" s="551"/>
      <c r="K31" s="92" t="s">
        <v>23</v>
      </c>
      <c r="L31" s="172" t="s">
        <v>222</v>
      </c>
      <c r="M31" s="44">
        <v>0.3</v>
      </c>
      <c r="N31" s="43">
        <f>M31*$N$9/1000</f>
        <v>0.23639999999999997</v>
      </c>
      <c r="O31" s="225"/>
      <c r="P31" s="228"/>
      <c r="Q31" s="551"/>
      <c r="R31" s="60"/>
      <c r="S31" s="60"/>
      <c r="T31" s="44"/>
      <c r="U31" s="392"/>
      <c r="V31" s="232"/>
      <c r="W31" s="228"/>
      <c r="X31" s="541"/>
      <c r="Y31" s="92" t="s">
        <v>23</v>
      </c>
      <c r="Z31" s="92" t="s">
        <v>222</v>
      </c>
      <c r="AA31" s="44">
        <v>0.3</v>
      </c>
      <c r="AB31" s="43">
        <f>AA31*$AB$9/1000</f>
        <v>0.23639999999999997</v>
      </c>
      <c r="AC31" s="44"/>
      <c r="AD31" s="389"/>
      <c r="AE31" s="551"/>
      <c r="AF31" s="172" t="s">
        <v>23</v>
      </c>
      <c r="AG31" s="170" t="s">
        <v>222</v>
      </c>
      <c r="AH31" s="148">
        <v>0.3</v>
      </c>
      <c r="AI31" s="145">
        <f>AH31*$G$9/1000</f>
        <v>0.23639999999999997</v>
      </c>
      <c r="AJ31" s="249"/>
      <c r="AK31" s="235"/>
      <c r="AL31" s="49"/>
    </row>
    <row r="32" spans="1:38" s="50" customFormat="1" ht="22.5" customHeight="1">
      <c r="A32" s="51"/>
      <c r="B32" s="66"/>
      <c r="C32" s="586"/>
      <c r="D32" s="172"/>
      <c r="E32" s="170"/>
      <c r="F32" s="148"/>
      <c r="G32" s="391"/>
      <c r="H32" s="225"/>
      <c r="I32" s="228"/>
      <c r="J32" s="551"/>
      <c r="K32" s="92"/>
      <c r="L32" s="92"/>
      <c r="M32" s="44"/>
      <c r="N32" s="79"/>
      <c r="O32" s="225"/>
      <c r="P32" s="228"/>
      <c r="Q32" s="551"/>
      <c r="R32" s="60"/>
      <c r="S32" s="60"/>
      <c r="T32" s="44"/>
      <c r="U32" s="392"/>
      <c r="V32" s="232"/>
      <c r="W32" s="228"/>
      <c r="X32" s="541"/>
      <c r="Y32" s="170"/>
      <c r="Z32" s="170"/>
      <c r="AA32" s="37"/>
      <c r="AB32" s="392"/>
      <c r="AC32" s="44"/>
      <c r="AD32" s="389"/>
      <c r="AE32" s="551"/>
      <c r="AF32" s="172"/>
      <c r="AG32" s="170"/>
      <c r="AH32" s="148"/>
      <c r="AI32" s="145"/>
      <c r="AJ32" s="249"/>
      <c r="AK32" s="235"/>
      <c r="AL32" s="49"/>
    </row>
    <row r="33" spans="1:41" s="50" customFormat="1" ht="22.5" customHeight="1">
      <c r="A33" s="82"/>
      <c r="B33" s="68"/>
      <c r="C33" s="586"/>
      <c r="D33" s="172"/>
      <c r="E33" s="172"/>
      <c r="F33" s="37"/>
      <c r="G33" s="315"/>
      <c r="H33" s="225"/>
      <c r="I33" s="228"/>
      <c r="J33" s="551"/>
      <c r="K33" s="92"/>
      <c r="L33" s="92"/>
      <c r="M33" s="44"/>
      <c r="N33" s="44"/>
      <c r="O33" s="225"/>
      <c r="P33" s="228"/>
      <c r="Q33" s="551"/>
      <c r="R33" s="393"/>
      <c r="S33" s="393"/>
      <c r="T33" s="394"/>
      <c r="U33" s="395"/>
      <c r="V33" s="232"/>
      <c r="W33" s="228"/>
      <c r="X33" s="541"/>
      <c r="Y33" s="158"/>
      <c r="Z33" s="158"/>
      <c r="AA33" s="37"/>
      <c r="AB33" s="159"/>
      <c r="AC33" s="44"/>
      <c r="AD33" s="389"/>
      <c r="AE33" s="551"/>
      <c r="AF33" s="93"/>
      <c r="AG33" s="93"/>
      <c r="AH33" s="57"/>
      <c r="AI33" s="78"/>
      <c r="AJ33" s="249"/>
      <c r="AK33" s="235"/>
      <c r="AL33" s="49"/>
    </row>
    <row r="34" spans="1:41" s="50" customFormat="1" ht="22.5" customHeight="1">
      <c r="A34" s="82"/>
      <c r="B34" s="85"/>
      <c r="C34" s="586"/>
      <c r="D34" s="170"/>
      <c r="E34" s="170"/>
      <c r="F34" s="37"/>
      <c r="G34" s="37"/>
      <c r="H34" s="225"/>
      <c r="I34" s="228"/>
      <c r="J34" s="551"/>
      <c r="K34" s="92"/>
      <c r="L34" s="92"/>
      <c r="M34" s="44"/>
      <c r="N34" s="44"/>
      <c r="O34" s="225"/>
      <c r="P34" s="228"/>
      <c r="Q34" s="551"/>
      <c r="R34" s="93"/>
      <c r="S34" s="93"/>
      <c r="T34" s="57"/>
      <c r="U34" s="57"/>
      <c r="V34" s="232"/>
      <c r="W34" s="228"/>
      <c r="X34" s="541"/>
      <c r="Y34" s="396"/>
      <c r="Z34" s="396"/>
      <c r="AA34" s="37"/>
      <c r="AB34" s="159"/>
      <c r="AC34" s="44"/>
      <c r="AD34" s="389"/>
      <c r="AE34" s="551"/>
      <c r="AF34" s="93"/>
      <c r="AG34" s="93"/>
      <c r="AH34" s="57"/>
      <c r="AI34" s="44"/>
      <c r="AJ34" s="249"/>
      <c r="AK34" s="235"/>
      <c r="AL34" s="49"/>
    </row>
    <row r="35" spans="1:41" s="32" customFormat="1" ht="21" customHeight="1">
      <c r="A35" s="82"/>
      <c r="B35" s="94"/>
      <c r="C35" s="586"/>
      <c r="D35" s="309" t="s">
        <v>18</v>
      </c>
      <c r="E35" s="309"/>
      <c r="F35" s="309">
        <f>SUM(F30:F34)</f>
        <v>65.3</v>
      </c>
      <c r="G35" s="397">
        <f>SUM(G30:G33)</f>
        <v>51.456400000000002</v>
      </c>
      <c r="H35" s="398"/>
      <c r="I35" s="258"/>
      <c r="J35" s="585"/>
      <c r="K35" s="309" t="s">
        <v>18</v>
      </c>
      <c r="L35" s="309"/>
      <c r="M35" s="309">
        <f>SUM(M30:M34)</f>
        <v>0.3</v>
      </c>
      <c r="N35" s="397">
        <f>SUM(N30:N33)</f>
        <v>0.23639999999999997</v>
      </c>
      <c r="O35" s="399"/>
      <c r="P35" s="258"/>
      <c r="Q35" s="585"/>
      <c r="R35" s="309"/>
      <c r="S35" s="309"/>
      <c r="T35" s="309"/>
      <c r="U35" s="397"/>
      <c r="V35" s="400"/>
      <c r="W35" s="258"/>
      <c r="X35" s="541"/>
      <c r="Y35" s="401" t="s">
        <v>223</v>
      </c>
      <c r="Z35" s="401"/>
      <c r="AA35" s="402">
        <f>SUM(AA30:AA34)</f>
        <v>0.3</v>
      </c>
      <c r="AB35" s="403">
        <f>SUM(AB30:AB34)</f>
        <v>0.23639999999999997</v>
      </c>
      <c r="AC35" s="404"/>
      <c r="AD35" s="42"/>
      <c r="AE35" s="551"/>
      <c r="AF35" s="42" t="s">
        <v>18</v>
      </c>
      <c r="AG35" s="42"/>
      <c r="AH35" s="44">
        <f>SUM(AH30:AH34)</f>
        <v>65.3</v>
      </c>
      <c r="AI35" s="405">
        <f>SUM(AI30:AI34)</f>
        <v>51.456400000000002</v>
      </c>
      <c r="AJ35" s="245"/>
      <c r="AK35" s="259"/>
      <c r="AL35" s="31"/>
    </row>
    <row r="36" spans="1:41" s="50" customFormat="1" ht="22.5" customHeight="1">
      <c r="A36" s="82"/>
      <c r="B36" s="96"/>
      <c r="C36" s="581" t="s">
        <v>24</v>
      </c>
      <c r="D36" s="53" t="s">
        <v>25</v>
      </c>
      <c r="E36" s="53" t="s">
        <v>216</v>
      </c>
      <c r="F36" s="46">
        <v>32</v>
      </c>
      <c r="G36" s="183">
        <f>F36*$G$9/1000</f>
        <v>25.216000000000001</v>
      </c>
      <c r="H36" s="227"/>
      <c r="I36" s="228"/>
      <c r="J36" s="525" t="s">
        <v>61</v>
      </c>
      <c r="K36" s="45" t="s">
        <v>26</v>
      </c>
      <c r="L36" s="45" t="s">
        <v>224</v>
      </c>
      <c r="M36" s="46">
        <v>6</v>
      </c>
      <c r="N36" s="47">
        <f>M36*$N$9/1000</f>
        <v>4.7279999999999998</v>
      </c>
      <c r="O36" s="225"/>
      <c r="P36" s="228"/>
      <c r="Q36" s="540" t="s">
        <v>225</v>
      </c>
      <c r="R36" s="149" t="s">
        <v>225</v>
      </c>
      <c r="S36" s="149" t="s">
        <v>226</v>
      </c>
      <c r="T36" s="148">
        <v>2</v>
      </c>
      <c r="U36" s="83">
        <f>T36*$U$9</f>
        <v>1576</v>
      </c>
      <c r="V36" s="225"/>
      <c r="W36" s="228"/>
      <c r="X36" s="525" t="s">
        <v>27</v>
      </c>
      <c r="Y36" s="45" t="s">
        <v>28</v>
      </c>
      <c r="Z36" s="53" t="s">
        <v>227</v>
      </c>
      <c r="AA36" s="406">
        <v>3.2</v>
      </c>
      <c r="AB36" s="43">
        <f>AA36*$AB$9/1000</f>
        <v>2.5216000000000003</v>
      </c>
      <c r="AC36" s="225"/>
      <c r="AD36" s="228"/>
      <c r="AE36" s="548" t="s">
        <v>29</v>
      </c>
      <c r="AF36" s="70" t="s">
        <v>30</v>
      </c>
      <c r="AG36" s="70" t="s">
        <v>228</v>
      </c>
      <c r="AH36" s="153">
        <v>20</v>
      </c>
      <c r="AI36" s="47">
        <f>AH36*$AI$9/1000</f>
        <v>15.76</v>
      </c>
      <c r="AJ36" s="71"/>
      <c r="AK36" s="235"/>
      <c r="AL36" s="49"/>
    </row>
    <row r="37" spans="1:41" s="50" customFormat="1" ht="22.5" customHeight="1">
      <c r="A37" s="82"/>
      <c r="B37" s="96"/>
      <c r="C37" s="582"/>
      <c r="D37" s="53" t="s">
        <v>31</v>
      </c>
      <c r="E37" s="53" t="s">
        <v>229</v>
      </c>
      <c r="F37" s="46">
        <v>1</v>
      </c>
      <c r="G37" s="189">
        <f>F37*$G$9/1000/0.15</f>
        <v>5.2533333333333339</v>
      </c>
      <c r="H37" s="227"/>
      <c r="I37" s="228"/>
      <c r="J37" s="525"/>
      <c r="K37" s="45" t="s">
        <v>230</v>
      </c>
      <c r="L37" s="45" t="s">
        <v>231</v>
      </c>
      <c r="M37" s="46">
        <v>25</v>
      </c>
      <c r="N37" s="47">
        <f>M37*$N$9/1000</f>
        <v>19.7</v>
      </c>
      <c r="O37" s="225"/>
      <c r="P37" s="228"/>
      <c r="Q37" s="573"/>
      <c r="R37" s="149" t="s">
        <v>32</v>
      </c>
      <c r="S37" s="149"/>
      <c r="T37" s="148"/>
      <c r="U37" s="183"/>
      <c r="V37" s="225"/>
      <c r="W37" s="228"/>
      <c r="X37" s="525"/>
      <c r="Y37" s="45" t="s">
        <v>33</v>
      </c>
      <c r="Z37" s="53" t="s">
        <v>227</v>
      </c>
      <c r="AA37" s="406">
        <v>3.2</v>
      </c>
      <c r="AB37" s="43">
        <f>AA37*$AB$9/1000</f>
        <v>2.5216000000000003</v>
      </c>
      <c r="AC37" s="225"/>
      <c r="AD37" s="228"/>
      <c r="AE37" s="549"/>
      <c r="AF37" s="260" t="s">
        <v>34</v>
      </c>
      <c r="AG37" s="407"/>
      <c r="AH37" s="59"/>
      <c r="AI37" s="43"/>
      <c r="AJ37" s="71"/>
      <c r="AK37" s="235"/>
      <c r="AL37" s="49"/>
    </row>
    <row r="38" spans="1:41" s="50" customFormat="1" ht="22.5" customHeight="1">
      <c r="A38" s="98"/>
      <c r="B38" s="96"/>
      <c r="C38" s="582"/>
      <c r="D38" s="53" t="s">
        <v>20</v>
      </c>
      <c r="E38" s="53" t="s">
        <v>222</v>
      </c>
      <c r="F38" s="46">
        <v>1</v>
      </c>
      <c r="G38" s="184">
        <f>F38*$G$9/1000</f>
        <v>0.78800000000000003</v>
      </c>
      <c r="H38" s="227"/>
      <c r="I38" s="228"/>
      <c r="J38" s="525"/>
      <c r="K38" s="45" t="s">
        <v>35</v>
      </c>
      <c r="L38" s="45" t="s">
        <v>232</v>
      </c>
      <c r="M38" s="46">
        <v>3</v>
      </c>
      <c r="N38" s="47">
        <f>M38*$N$9/1000</f>
        <v>2.3639999999999999</v>
      </c>
      <c r="O38" s="225"/>
      <c r="P38" s="228"/>
      <c r="Q38" s="573"/>
      <c r="R38" s="149"/>
      <c r="S38" s="408"/>
      <c r="T38" s="161"/>
      <c r="U38" s="183"/>
      <c r="V38" s="225"/>
      <c r="W38" s="228"/>
      <c r="X38" s="525"/>
      <c r="Y38" s="45" t="s">
        <v>22</v>
      </c>
      <c r="Z38" s="53" t="s">
        <v>216</v>
      </c>
      <c r="AA38" s="46">
        <v>25</v>
      </c>
      <c r="AB38" s="47">
        <f>AA38*$AB$9/1000</f>
        <v>19.7</v>
      </c>
      <c r="AC38" s="225"/>
      <c r="AD38" s="228"/>
      <c r="AE38" s="549"/>
      <c r="AF38" s="99"/>
      <c r="AG38" s="407"/>
      <c r="AH38" s="59"/>
      <c r="AI38" s="43"/>
      <c r="AJ38" s="71"/>
      <c r="AK38" s="235"/>
      <c r="AL38" s="49"/>
    </row>
    <row r="39" spans="1:41" s="50" customFormat="1" ht="22.5" customHeight="1">
      <c r="A39" s="100"/>
      <c r="B39" s="85"/>
      <c r="C39" s="582"/>
      <c r="D39" s="45"/>
      <c r="E39" s="367"/>
      <c r="F39" s="59"/>
      <c r="G39" s="261"/>
      <c r="H39" s="227"/>
      <c r="I39" s="228"/>
      <c r="J39" s="525"/>
      <c r="K39" s="45" t="s">
        <v>20</v>
      </c>
      <c r="L39" s="45" t="s">
        <v>222</v>
      </c>
      <c r="M39" s="46">
        <v>1</v>
      </c>
      <c r="N39" s="43">
        <f>M39*$N$9/1000</f>
        <v>0.78800000000000003</v>
      </c>
      <c r="O39" s="225"/>
      <c r="P39" s="228"/>
      <c r="Q39" s="573"/>
      <c r="R39" s="149"/>
      <c r="S39" s="408"/>
      <c r="T39" s="161"/>
      <c r="U39" s="184"/>
      <c r="V39" s="225"/>
      <c r="W39" s="228"/>
      <c r="X39" s="525"/>
      <c r="Y39" s="45" t="s">
        <v>35</v>
      </c>
      <c r="Z39" s="53" t="s">
        <v>233</v>
      </c>
      <c r="AA39" s="46">
        <v>3</v>
      </c>
      <c r="AB39" s="47">
        <f>AA39*$AB$9/1000</f>
        <v>2.3639999999999999</v>
      </c>
      <c r="AC39" s="225"/>
      <c r="AD39" s="228"/>
      <c r="AE39" s="549"/>
      <c r="AF39" s="262"/>
      <c r="AG39" s="409"/>
      <c r="AH39" s="59"/>
      <c r="AI39" s="43"/>
      <c r="AJ39" s="249"/>
      <c r="AK39" s="235"/>
      <c r="AL39" s="49"/>
    </row>
    <row r="40" spans="1:41" s="50" customFormat="1" ht="22.5" customHeight="1">
      <c r="A40" s="51"/>
      <c r="B40" s="40"/>
      <c r="C40" s="582"/>
      <c r="D40" s="237"/>
      <c r="E40" s="237"/>
      <c r="F40" s="238"/>
      <c r="G40" s="261"/>
      <c r="H40" s="227"/>
      <c r="I40" s="228"/>
      <c r="J40" s="525"/>
      <c r="K40" s="45"/>
      <c r="L40" s="45"/>
      <c r="M40" s="46"/>
      <c r="N40" s="184"/>
      <c r="O40" s="225"/>
      <c r="P40" s="228"/>
      <c r="Q40" s="573"/>
      <c r="R40" s="175"/>
      <c r="S40" s="410"/>
      <c r="T40" s="176"/>
      <c r="U40" s="184"/>
      <c r="V40" s="225"/>
      <c r="W40" s="228"/>
      <c r="X40" s="525"/>
      <c r="Y40" s="45"/>
      <c r="Z40" s="367"/>
      <c r="AA40" s="59"/>
      <c r="AB40" s="184"/>
      <c r="AC40" s="225"/>
      <c r="AD40" s="228"/>
      <c r="AE40" s="549"/>
      <c r="AF40" s="101"/>
      <c r="AG40" s="407"/>
      <c r="AH40" s="59"/>
      <c r="AI40" s="184"/>
      <c r="AJ40" s="249"/>
      <c r="AK40" s="235"/>
      <c r="AL40" s="49"/>
    </row>
    <row r="41" spans="1:41" s="50" customFormat="1" ht="22.5" customHeight="1">
      <c r="A41" s="39"/>
      <c r="B41" s="102"/>
      <c r="C41" s="582"/>
      <c r="D41" s="53"/>
      <c r="E41" s="53"/>
      <c r="F41" s="44"/>
      <c r="G41" s="74"/>
      <c r="H41" s="227"/>
      <c r="I41" s="228"/>
      <c r="J41" s="525"/>
      <c r="K41" s="53"/>
      <c r="L41" s="53"/>
      <c r="M41" s="44"/>
      <c r="N41" s="254"/>
      <c r="O41" s="225"/>
      <c r="P41" s="228"/>
      <c r="Q41" s="573"/>
      <c r="R41" s="149"/>
      <c r="S41" s="149"/>
      <c r="T41" s="148"/>
      <c r="U41" s="154"/>
      <c r="V41" s="225"/>
      <c r="W41" s="228"/>
      <c r="X41" s="525"/>
      <c r="Y41" s="101"/>
      <c r="Z41" s="407"/>
      <c r="AA41" s="59"/>
      <c r="AB41" s="183"/>
      <c r="AC41" s="225"/>
      <c r="AD41" s="228"/>
      <c r="AE41" s="549"/>
      <c r="AF41" s="101"/>
      <c r="AG41" s="407"/>
      <c r="AH41" s="59"/>
      <c r="AI41" s="193"/>
      <c r="AJ41" s="249"/>
      <c r="AK41" s="235"/>
      <c r="AL41" s="49"/>
    </row>
    <row r="42" spans="1:41" s="50" customFormat="1" ht="22.5" customHeight="1">
      <c r="A42" s="51"/>
      <c r="B42" s="85"/>
      <c r="C42" s="582"/>
      <c r="D42" s="103" t="s">
        <v>234</v>
      </c>
      <c r="E42" s="53"/>
      <c r="F42" s="44"/>
      <c r="G42" s="74"/>
      <c r="H42" s="227"/>
      <c r="I42" s="228"/>
      <c r="J42" s="525"/>
      <c r="K42" s="53"/>
      <c r="L42" s="53"/>
      <c r="M42" s="44"/>
      <c r="N42" s="264"/>
      <c r="O42" s="225"/>
      <c r="P42" s="228"/>
      <c r="Q42" s="573"/>
      <c r="R42" s="158"/>
      <c r="S42" s="158"/>
      <c r="T42" s="37"/>
      <c r="U42" s="44"/>
      <c r="V42" s="225"/>
      <c r="W42" s="228"/>
      <c r="X42" s="525"/>
      <c r="Y42" s="53"/>
      <c r="Z42" s="53"/>
      <c r="AA42" s="44"/>
      <c r="AB42" s="44"/>
      <c r="AC42" s="225"/>
      <c r="AD42" s="228"/>
      <c r="AE42" s="549"/>
      <c r="AF42" s="53"/>
      <c r="AG42" s="53"/>
      <c r="AH42" s="44"/>
      <c r="AI42" s="195"/>
      <c r="AJ42" s="249"/>
      <c r="AK42" s="235"/>
      <c r="AL42" s="49"/>
    </row>
    <row r="43" spans="1:41" s="50" customFormat="1" ht="22.5" customHeight="1">
      <c r="A43" s="51"/>
      <c r="B43" s="85"/>
      <c r="C43" s="582"/>
      <c r="D43" s="103" t="s">
        <v>235</v>
      </c>
      <c r="E43" s="44"/>
      <c r="F43" s="44"/>
      <c r="G43" s="44"/>
      <c r="H43" s="227"/>
      <c r="I43" s="228"/>
      <c r="J43" s="525"/>
      <c r="K43" s="53"/>
      <c r="L43" s="53"/>
      <c r="M43" s="44"/>
      <c r="N43" s="74"/>
      <c r="O43" s="225"/>
      <c r="P43" s="228"/>
      <c r="Q43" s="573"/>
      <c r="R43" s="37"/>
      <c r="S43" s="37"/>
      <c r="T43" s="37"/>
      <c r="U43" s="44"/>
      <c r="V43" s="225"/>
      <c r="W43" s="228"/>
      <c r="X43" s="525"/>
      <c r="Y43" s="53"/>
      <c r="Z43" s="53"/>
      <c r="AA43" s="44"/>
      <c r="AB43" s="44"/>
      <c r="AC43" s="225"/>
      <c r="AD43" s="228"/>
      <c r="AE43" s="549"/>
      <c r="AF43" s="44"/>
      <c r="AG43" s="44"/>
      <c r="AH43" s="44"/>
      <c r="AI43" s="44"/>
      <c r="AJ43" s="249"/>
      <c r="AK43" s="235"/>
      <c r="AL43" s="49"/>
    </row>
    <row r="44" spans="1:41" s="32" customFormat="1" ht="21.75" customHeight="1">
      <c r="A44" s="105"/>
      <c r="B44" s="40"/>
      <c r="C44" s="583"/>
      <c r="D44" s="225" t="s">
        <v>18</v>
      </c>
      <c r="E44" s="330"/>
      <c r="F44" s="257">
        <f>SUM(F36:F43)</f>
        <v>34</v>
      </c>
      <c r="G44" s="253">
        <f>SUM(G38:G42)</f>
        <v>0.78800000000000003</v>
      </c>
      <c r="H44" s="265"/>
      <c r="I44" s="228"/>
      <c r="J44" s="525"/>
      <c r="K44" s="225" t="s">
        <v>18</v>
      </c>
      <c r="L44" s="330"/>
      <c r="M44" s="257">
        <f>SUM(M36:M43)</f>
        <v>35</v>
      </c>
      <c r="N44" s="253">
        <f>SUM(N36:N43)</f>
        <v>27.58</v>
      </c>
      <c r="O44" s="242"/>
      <c r="P44" s="225">
        <f>V44*T44/1000</f>
        <v>0</v>
      </c>
      <c r="Q44" s="574"/>
      <c r="R44" s="171" t="s">
        <v>18</v>
      </c>
      <c r="S44" s="171"/>
      <c r="T44" s="171">
        <f>SUM(T36:T43)</f>
        <v>2</v>
      </c>
      <c r="U44" s="242">
        <f>SUM(U36:U43)</f>
        <v>1576</v>
      </c>
      <c r="V44" s="244"/>
      <c r="W44" s="225"/>
      <c r="X44" s="525"/>
      <c r="Y44" s="171" t="s">
        <v>18</v>
      </c>
      <c r="Z44" s="171"/>
      <c r="AA44" s="171">
        <f>SUM(AA36:AA43)</f>
        <v>34.4</v>
      </c>
      <c r="AB44" s="242">
        <f>SUM(AB36:AB43)</f>
        <v>27.107200000000002</v>
      </c>
      <c r="AC44" s="244"/>
      <c r="AD44" s="225"/>
      <c r="AE44" s="550"/>
      <c r="AF44" s="225" t="s">
        <v>18</v>
      </c>
      <c r="AG44" s="225"/>
      <c r="AH44" s="225">
        <f>SUM(AH36:AH43)</f>
        <v>20</v>
      </c>
      <c r="AI44" s="79">
        <f>SUM(AI36:AI43)</f>
        <v>15.76</v>
      </c>
      <c r="AJ44" s="266"/>
      <c r="AK44" s="230"/>
      <c r="AL44" s="31"/>
      <c r="AO44" s="106"/>
    </row>
    <row r="45" spans="1:41" s="118" customFormat="1" ht="36" customHeight="1" thickBot="1">
      <c r="A45" s="107"/>
      <c r="B45" s="108"/>
      <c r="C45" s="109"/>
      <c r="D45" s="110"/>
      <c r="E45" s="113"/>
      <c r="F45" s="110"/>
      <c r="G45" s="111"/>
      <c r="H45" s="113"/>
      <c r="I45" s="113"/>
      <c r="J45" s="112" t="s">
        <v>36</v>
      </c>
      <c r="K45" s="113" t="s">
        <v>236</v>
      </c>
      <c r="L45" s="113" t="s">
        <v>237</v>
      </c>
      <c r="M45" s="113"/>
      <c r="N45" s="114">
        <v>30</v>
      </c>
      <c r="O45" s="411"/>
      <c r="P45" s="113"/>
      <c r="Q45" s="115"/>
      <c r="R45" s="110" t="s">
        <v>37</v>
      </c>
      <c r="S45" s="113"/>
      <c r="T45" s="110"/>
      <c r="U45" s="111">
        <f>U9</f>
        <v>788</v>
      </c>
      <c r="V45" s="110"/>
      <c r="W45" s="110"/>
      <c r="X45" s="112" t="s">
        <v>36</v>
      </c>
      <c r="Y45" s="113" t="s">
        <v>236</v>
      </c>
      <c r="Z45" s="113" t="s">
        <v>237</v>
      </c>
      <c r="AA45" s="113"/>
      <c r="AB45" s="114" t="s">
        <v>38</v>
      </c>
      <c r="AC45" s="111"/>
      <c r="AD45" s="116"/>
      <c r="AE45" s="412"/>
      <c r="AF45" s="110" t="s">
        <v>37</v>
      </c>
      <c r="AG45" s="113"/>
      <c r="AH45" s="110"/>
      <c r="AI45" s="111">
        <f>AI9</f>
        <v>788</v>
      </c>
      <c r="AJ45" s="413"/>
      <c r="AK45" s="414"/>
      <c r="AL45" s="117"/>
    </row>
    <row r="46" spans="1:41" s="32" customFormat="1" ht="22.5" customHeight="1">
      <c r="A46" s="119"/>
      <c r="B46" s="120"/>
      <c r="C46" s="579" t="s">
        <v>19</v>
      </c>
      <c r="D46" s="580"/>
      <c r="E46" s="415"/>
      <c r="F46" s="121"/>
      <c r="G46" s="572">
        <f>SUM(I11:I45)</f>
        <v>0</v>
      </c>
      <c r="H46" s="572"/>
      <c r="I46" s="224"/>
      <c r="J46" s="538" t="s">
        <v>19</v>
      </c>
      <c r="K46" s="538"/>
      <c r="L46" s="122"/>
      <c r="M46" s="122"/>
      <c r="N46" s="537">
        <f>SUM(P11:P45)</f>
        <v>0</v>
      </c>
      <c r="O46" s="537"/>
      <c r="P46" s="224"/>
      <c r="Q46" s="538" t="s">
        <v>19</v>
      </c>
      <c r="R46" s="538"/>
      <c r="S46" s="122"/>
      <c r="T46" s="122"/>
      <c r="U46" s="537">
        <f>SUM(W11:W45)</f>
        <v>0</v>
      </c>
      <c r="V46" s="537"/>
      <c r="W46" s="224"/>
      <c r="X46" s="538" t="s">
        <v>19</v>
      </c>
      <c r="Y46" s="538"/>
      <c r="Z46" s="122"/>
      <c r="AA46" s="122"/>
      <c r="AB46" s="537">
        <f>SUM(AD11:AD45)</f>
        <v>0</v>
      </c>
      <c r="AC46" s="537"/>
      <c r="AD46" s="267"/>
      <c r="AE46" s="538" t="s">
        <v>19</v>
      </c>
      <c r="AF46" s="538"/>
      <c r="AG46" s="416"/>
      <c r="AH46" s="122"/>
      <c r="AI46" s="537">
        <f>SUM(AK11:AK45)</f>
        <v>0</v>
      </c>
      <c r="AJ46" s="537"/>
      <c r="AK46" s="268"/>
      <c r="AL46" s="123"/>
    </row>
    <row r="47" spans="1:41" s="32" customFormat="1" ht="22.5" customHeight="1">
      <c r="A47" s="124"/>
      <c r="B47" s="125"/>
      <c r="C47" s="561" t="s">
        <v>238</v>
      </c>
      <c r="D47" s="269" t="s">
        <v>239</v>
      </c>
      <c r="E47" s="417"/>
      <c r="F47" s="126"/>
      <c r="G47" s="523">
        <v>4.5</v>
      </c>
      <c r="H47" s="523"/>
      <c r="I47" s="270"/>
      <c r="J47" s="531" t="s">
        <v>238</v>
      </c>
      <c r="K47" s="271" t="s">
        <v>239</v>
      </c>
      <c r="L47" s="271"/>
      <c r="M47" s="126"/>
      <c r="N47" s="527">
        <v>4.7</v>
      </c>
      <c r="O47" s="527"/>
      <c r="P47" s="222"/>
      <c r="Q47" s="524" t="s">
        <v>238</v>
      </c>
      <c r="R47" s="271" t="s">
        <v>239</v>
      </c>
      <c r="S47" s="271"/>
      <c r="T47" s="126"/>
      <c r="U47" s="527">
        <v>4.7</v>
      </c>
      <c r="V47" s="527"/>
      <c r="W47" s="222"/>
      <c r="X47" s="524" t="s">
        <v>238</v>
      </c>
      <c r="Y47" s="271" t="s">
        <v>239</v>
      </c>
      <c r="Z47" s="271"/>
      <c r="AA47" s="126"/>
      <c r="AB47" s="527">
        <v>4.9000000000000004</v>
      </c>
      <c r="AC47" s="527"/>
      <c r="AD47" s="272"/>
      <c r="AE47" s="524" t="s">
        <v>238</v>
      </c>
      <c r="AF47" s="271" t="s">
        <v>239</v>
      </c>
      <c r="AG47" s="418"/>
      <c r="AH47" s="127"/>
      <c r="AI47" s="523">
        <v>4.5</v>
      </c>
      <c r="AJ47" s="523"/>
      <c r="AK47" s="273"/>
      <c r="AL47" s="31"/>
    </row>
    <row r="48" spans="1:41" s="32" customFormat="1" ht="22.5" customHeight="1">
      <c r="A48" s="124"/>
      <c r="B48" s="125"/>
      <c r="C48" s="562"/>
      <c r="D48" s="274" t="s">
        <v>240</v>
      </c>
      <c r="E48" s="419"/>
      <c r="F48" s="127"/>
      <c r="G48" s="534">
        <v>1.3</v>
      </c>
      <c r="H48" s="535"/>
      <c r="I48" s="270"/>
      <c r="J48" s="531"/>
      <c r="K48" s="275" t="s">
        <v>240</v>
      </c>
      <c r="L48" s="275"/>
      <c r="M48" s="127"/>
      <c r="N48" s="523">
        <v>1.8</v>
      </c>
      <c r="O48" s="523"/>
      <c r="P48" s="222"/>
      <c r="Q48" s="525"/>
      <c r="R48" s="275" t="s">
        <v>240</v>
      </c>
      <c r="S48" s="275"/>
      <c r="T48" s="127"/>
      <c r="U48" s="523">
        <v>1</v>
      </c>
      <c r="V48" s="523"/>
      <c r="W48" s="222"/>
      <c r="X48" s="525"/>
      <c r="Y48" s="275" t="s">
        <v>240</v>
      </c>
      <c r="Z48" s="275"/>
      <c r="AA48" s="127"/>
      <c r="AB48" s="523">
        <v>1</v>
      </c>
      <c r="AC48" s="523"/>
      <c r="AD48" s="272"/>
      <c r="AE48" s="525"/>
      <c r="AF48" s="275" t="s">
        <v>240</v>
      </c>
      <c r="AG48" s="223"/>
      <c r="AH48" s="127"/>
      <c r="AI48" s="523">
        <v>1.5</v>
      </c>
      <c r="AJ48" s="523"/>
      <c r="AK48" s="273"/>
      <c r="AL48" s="31"/>
    </row>
    <row r="49" spans="1:38" s="32" customFormat="1" ht="22.5" customHeight="1">
      <c r="A49" s="124"/>
      <c r="B49" s="125"/>
      <c r="C49" s="562"/>
      <c r="D49" s="274" t="s">
        <v>241</v>
      </c>
      <c r="E49" s="419"/>
      <c r="F49" s="127"/>
      <c r="G49" s="534">
        <v>0</v>
      </c>
      <c r="H49" s="535"/>
      <c r="I49" s="270"/>
      <c r="J49" s="531"/>
      <c r="K49" s="275" t="s">
        <v>241</v>
      </c>
      <c r="L49" s="275"/>
      <c r="M49" s="127"/>
      <c r="N49" s="523">
        <v>0</v>
      </c>
      <c r="O49" s="523"/>
      <c r="P49" s="222"/>
      <c r="Q49" s="525"/>
      <c r="R49" s="275" t="s">
        <v>241</v>
      </c>
      <c r="S49" s="275"/>
      <c r="T49" s="127"/>
      <c r="U49" s="523">
        <v>1</v>
      </c>
      <c r="V49" s="523"/>
      <c r="W49" s="222"/>
      <c r="X49" s="525"/>
      <c r="Y49" s="275" t="s">
        <v>241</v>
      </c>
      <c r="Z49" s="275"/>
      <c r="AA49" s="127"/>
      <c r="AB49" s="523">
        <v>0</v>
      </c>
      <c r="AC49" s="523"/>
      <c r="AD49" s="272"/>
      <c r="AE49" s="525"/>
      <c r="AF49" s="275" t="s">
        <v>241</v>
      </c>
      <c r="AG49" s="223"/>
      <c r="AH49" s="127"/>
      <c r="AI49" s="523">
        <v>1</v>
      </c>
      <c r="AJ49" s="523"/>
      <c r="AK49" s="273"/>
      <c r="AL49" s="31"/>
    </row>
    <row r="50" spans="1:38" s="32" customFormat="1" ht="22.5" customHeight="1">
      <c r="A50" s="124"/>
      <c r="B50" s="125"/>
      <c r="C50" s="562"/>
      <c r="D50" s="274" t="s">
        <v>242</v>
      </c>
      <c r="E50" s="419"/>
      <c r="F50" s="127"/>
      <c r="G50" s="534">
        <v>2.5</v>
      </c>
      <c r="H50" s="535"/>
      <c r="I50" s="270"/>
      <c r="J50" s="531"/>
      <c r="K50" s="275" t="s">
        <v>242</v>
      </c>
      <c r="L50" s="275"/>
      <c r="M50" s="127"/>
      <c r="N50" s="523">
        <v>2.6</v>
      </c>
      <c r="O50" s="523"/>
      <c r="P50" s="222"/>
      <c r="Q50" s="525"/>
      <c r="R50" s="275" t="s">
        <v>242</v>
      </c>
      <c r="S50" s="275"/>
      <c r="T50" s="127"/>
      <c r="U50" s="523">
        <v>2.5</v>
      </c>
      <c r="V50" s="523"/>
      <c r="W50" s="222"/>
      <c r="X50" s="525"/>
      <c r="Y50" s="275" t="s">
        <v>242</v>
      </c>
      <c r="Z50" s="275"/>
      <c r="AA50" s="127"/>
      <c r="AB50" s="523">
        <v>2.5</v>
      </c>
      <c r="AC50" s="523"/>
      <c r="AD50" s="272"/>
      <c r="AE50" s="525"/>
      <c r="AF50" s="275" t="s">
        <v>242</v>
      </c>
      <c r="AG50" s="223"/>
      <c r="AH50" s="127"/>
      <c r="AI50" s="523">
        <v>2.8</v>
      </c>
      <c r="AJ50" s="523"/>
      <c r="AK50" s="273"/>
      <c r="AL50" s="31"/>
    </row>
    <row r="51" spans="1:38" s="32" customFormat="1" ht="22.5" customHeight="1">
      <c r="A51" s="124"/>
      <c r="B51" s="125"/>
      <c r="C51" s="562"/>
      <c r="D51" s="420" t="s">
        <v>243</v>
      </c>
      <c r="E51" s="419"/>
      <c r="F51" s="127"/>
      <c r="G51" s="534">
        <v>3</v>
      </c>
      <c r="H51" s="535"/>
      <c r="I51" s="270"/>
      <c r="J51" s="532"/>
      <c r="K51" s="223" t="s">
        <v>243</v>
      </c>
      <c r="L51" s="275"/>
      <c r="M51" s="127"/>
      <c r="N51" s="523">
        <v>2.7</v>
      </c>
      <c r="O51" s="523"/>
      <c r="P51" s="222"/>
      <c r="Q51" s="526"/>
      <c r="R51" s="223" t="s">
        <v>243</v>
      </c>
      <c r="S51" s="275"/>
      <c r="T51" s="127"/>
      <c r="U51" s="523">
        <v>2.8</v>
      </c>
      <c r="V51" s="523"/>
      <c r="W51" s="222"/>
      <c r="X51" s="526"/>
      <c r="Y51" s="223" t="s">
        <v>243</v>
      </c>
      <c r="Z51" s="275"/>
      <c r="AA51" s="127"/>
      <c r="AB51" s="523">
        <v>3</v>
      </c>
      <c r="AC51" s="523"/>
      <c r="AD51" s="272"/>
      <c r="AE51" s="526"/>
      <c r="AF51" s="223" t="s">
        <v>243</v>
      </c>
      <c r="AG51" s="223"/>
      <c r="AH51" s="127"/>
      <c r="AI51" s="523">
        <v>2.8</v>
      </c>
      <c r="AJ51" s="523"/>
      <c r="AK51" s="273"/>
      <c r="AL51" s="31"/>
    </row>
    <row r="52" spans="1:38" s="32" customFormat="1" ht="22.5" customHeight="1">
      <c r="A52" s="128"/>
      <c r="B52" s="129"/>
      <c r="C52" s="563"/>
      <c r="D52" s="276" t="s">
        <v>238</v>
      </c>
      <c r="E52" s="421"/>
      <c r="F52" s="130"/>
      <c r="G52" s="536">
        <v>670</v>
      </c>
      <c r="H52" s="536"/>
      <c r="I52" s="277"/>
      <c r="J52" s="533"/>
      <c r="K52" s="278" t="s">
        <v>238</v>
      </c>
      <c r="L52" s="278"/>
      <c r="M52" s="130"/>
      <c r="N52" s="522">
        <v>690.5</v>
      </c>
      <c r="O52" s="522"/>
      <c r="P52" s="222"/>
      <c r="Q52" s="525"/>
      <c r="R52" s="278" t="s">
        <v>238</v>
      </c>
      <c r="S52" s="278"/>
      <c r="T52" s="130"/>
      <c r="U52" s="522">
        <v>727.5</v>
      </c>
      <c r="V52" s="522"/>
      <c r="W52" s="222"/>
      <c r="X52" s="525"/>
      <c r="Y52" s="278" t="s">
        <v>238</v>
      </c>
      <c r="Z52" s="278"/>
      <c r="AA52" s="130"/>
      <c r="AB52" s="522">
        <v>690.5</v>
      </c>
      <c r="AC52" s="522"/>
      <c r="AD52" s="272"/>
      <c r="AE52" s="525"/>
      <c r="AF52" s="278" t="s">
        <v>238</v>
      </c>
      <c r="AG52" s="422"/>
      <c r="AH52" s="130"/>
      <c r="AI52" s="522">
        <v>748.5</v>
      </c>
      <c r="AJ52" s="522"/>
      <c r="AK52" s="273"/>
      <c r="AL52" s="31"/>
    </row>
    <row r="53" spans="1:38" s="134" customFormat="1" ht="27.75" customHeight="1">
      <c r="A53" s="131"/>
      <c r="B53" s="132"/>
      <c r="C53" s="279" t="s">
        <v>244</v>
      </c>
      <c r="D53" s="280"/>
      <c r="E53" s="423"/>
      <c r="F53" s="281"/>
      <c r="G53" s="282"/>
      <c r="H53" s="283"/>
      <c r="I53" s="284"/>
      <c r="J53" s="282"/>
      <c r="K53" s="285"/>
      <c r="L53" s="424"/>
      <c r="M53" s="285"/>
      <c r="N53" s="285"/>
      <c r="O53" s="286"/>
      <c r="P53" s="287"/>
      <c r="Q53" s="288"/>
      <c r="R53" s="288"/>
      <c r="S53" s="290"/>
      <c r="T53" s="288"/>
      <c r="U53" s="288"/>
      <c r="V53" s="286"/>
      <c r="W53" s="287"/>
      <c r="X53" s="288"/>
      <c r="Y53" s="288"/>
      <c r="Z53" s="290"/>
      <c r="AA53" s="288"/>
      <c r="AB53" s="288"/>
      <c r="AC53" s="286"/>
      <c r="AD53" s="289"/>
      <c r="AE53" s="290"/>
      <c r="AF53" s="290"/>
      <c r="AG53" s="425"/>
      <c r="AH53" s="290"/>
      <c r="AI53" s="290"/>
      <c r="AJ53" s="291"/>
      <c r="AK53" s="292"/>
      <c r="AL53" s="133"/>
    </row>
    <row r="54" spans="1:38" ht="34.5" customHeight="1" thickBot="1">
      <c r="A54" s="135"/>
      <c r="B54" s="136"/>
      <c r="C54" s="293" t="s">
        <v>245</v>
      </c>
      <c r="D54" s="294"/>
      <c r="E54" s="426"/>
      <c r="F54" s="295"/>
      <c r="G54" s="295"/>
      <c r="H54" s="296"/>
      <c r="I54" s="297"/>
      <c r="J54" s="295"/>
      <c r="K54" s="295"/>
      <c r="L54" s="295"/>
      <c r="M54" s="295"/>
      <c r="N54" s="295"/>
      <c r="O54" s="298"/>
      <c r="P54" s="298"/>
      <c r="Q54" s="295"/>
      <c r="R54" s="295"/>
      <c r="S54" s="295"/>
      <c r="T54" s="295"/>
      <c r="U54" s="299"/>
      <c r="V54" s="298"/>
      <c r="W54" s="298"/>
      <c r="X54" s="295"/>
      <c r="Y54" s="295"/>
      <c r="Z54" s="295"/>
      <c r="AA54" s="299"/>
      <c r="AB54" s="295"/>
      <c r="AC54" s="298"/>
      <c r="AD54" s="300"/>
      <c r="AE54" s="295"/>
      <c r="AF54" s="295"/>
      <c r="AG54" s="427"/>
      <c r="AH54" s="299"/>
      <c r="AI54" s="299"/>
      <c r="AJ54" s="301"/>
      <c r="AK54" s="302"/>
      <c r="AL54" s="137"/>
    </row>
    <row r="55" spans="1:38" ht="22.5" customHeight="1">
      <c r="AK55" s="155"/>
    </row>
    <row r="56" spans="1:38" ht="22.5" customHeight="1">
      <c r="AK56" s="27"/>
    </row>
  </sheetData>
  <mergeCells count="100">
    <mergeCell ref="I8:I10"/>
    <mergeCell ref="J2:K2"/>
    <mergeCell ref="J3:K3"/>
    <mergeCell ref="J4:K4"/>
    <mergeCell ref="P8:P10"/>
    <mergeCell ref="J8:J10"/>
    <mergeCell ref="Y8:AC8"/>
    <mergeCell ref="J11:J13"/>
    <mergeCell ref="J6:K6"/>
    <mergeCell ref="A8:B8"/>
    <mergeCell ref="C8:C10"/>
    <mergeCell ref="A9:B9"/>
    <mergeCell ref="G9:H9"/>
    <mergeCell ref="D8:H8"/>
    <mergeCell ref="C1:C6"/>
    <mergeCell ref="C11:C13"/>
    <mergeCell ref="Q8:Q10"/>
    <mergeCell ref="D13:G13"/>
    <mergeCell ref="K8:O8"/>
    <mergeCell ref="C7:AI7"/>
    <mergeCell ref="J5:K5"/>
    <mergeCell ref="U9:V9"/>
    <mergeCell ref="AB9:AC9"/>
    <mergeCell ref="AI9:AJ9"/>
    <mergeCell ref="AE8:AE10"/>
    <mergeCell ref="AF8:AJ8"/>
    <mergeCell ref="Q47:Q52"/>
    <mergeCell ref="J1:K1"/>
    <mergeCell ref="J30:J35"/>
    <mergeCell ref="Q30:Q35"/>
    <mergeCell ref="C30:C35"/>
    <mergeCell ref="C22:C29"/>
    <mergeCell ref="C14:C21"/>
    <mergeCell ref="Q11:Q21"/>
    <mergeCell ref="J14:J21"/>
    <mergeCell ref="N9:O9"/>
    <mergeCell ref="Q36:Q44"/>
    <mergeCell ref="X14:X21"/>
    <mergeCell ref="C46:D46"/>
    <mergeCell ref="C36:C44"/>
    <mergeCell ref="G50:H50"/>
    <mergeCell ref="Q46:R46"/>
    <mergeCell ref="G49:H49"/>
    <mergeCell ref="G48:H48"/>
    <mergeCell ref="N48:O48"/>
    <mergeCell ref="N50:O50"/>
    <mergeCell ref="AD8:AD10"/>
    <mergeCell ref="R8:V8"/>
    <mergeCell ref="W8:W10"/>
    <mergeCell ref="X8:X10"/>
    <mergeCell ref="C47:C52"/>
    <mergeCell ref="J22:J29"/>
    <mergeCell ref="Q22:Q29"/>
    <mergeCell ref="G46:H46"/>
    <mergeCell ref="J46:K46"/>
    <mergeCell ref="N46:O46"/>
    <mergeCell ref="AK8:AK10"/>
    <mergeCell ref="U46:V46"/>
    <mergeCell ref="AB48:AC48"/>
    <mergeCell ref="AE11:AE13"/>
    <mergeCell ref="AE14:AE21"/>
    <mergeCell ref="AE36:AE44"/>
    <mergeCell ref="AE30:AE35"/>
    <mergeCell ref="X46:Y46"/>
    <mergeCell ref="AI46:AJ46"/>
    <mergeCell ref="U47:V47"/>
    <mergeCell ref="AB46:AC46"/>
    <mergeCell ref="AE46:AF46"/>
    <mergeCell ref="AE22:AE29"/>
    <mergeCell ref="X30:X35"/>
    <mergeCell ref="X22:X29"/>
    <mergeCell ref="X36:X44"/>
    <mergeCell ref="X11:X13"/>
    <mergeCell ref="G47:H47"/>
    <mergeCell ref="J47:J52"/>
    <mergeCell ref="N47:O47"/>
    <mergeCell ref="N49:O49"/>
    <mergeCell ref="G51:H51"/>
    <mergeCell ref="G52:H52"/>
    <mergeCell ref="N52:O52"/>
    <mergeCell ref="N51:O51"/>
    <mergeCell ref="J36:J44"/>
    <mergeCell ref="X47:X52"/>
    <mergeCell ref="AE47:AE52"/>
    <mergeCell ref="AI47:AJ47"/>
    <mergeCell ref="AI52:AJ52"/>
    <mergeCell ref="AB47:AC47"/>
    <mergeCell ref="U50:V50"/>
    <mergeCell ref="AB50:AC50"/>
    <mergeCell ref="U49:V49"/>
    <mergeCell ref="U52:V52"/>
    <mergeCell ref="AB52:AC52"/>
    <mergeCell ref="AI50:AJ50"/>
    <mergeCell ref="AI49:AJ49"/>
    <mergeCell ref="AI48:AJ48"/>
    <mergeCell ref="U51:V51"/>
    <mergeCell ref="AB51:AC51"/>
    <mergeCell ref="AI51:AJ51"/>
    <mergeCell ref="AB49:AC49"/>
    <mergeCell ref="U48:V48"/>
  </mergeCells>
  <phoneticPr fontId="2" type="noConversion"/>
  <printOptions horizontalCentered="1" verticalCentered="1"/>
  <pageMargins left="0.55000000000000004" right="0.48" top="0.17" bottom="0.17" header="0.15748031496062992" footer="0.17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5"/>
  <sheetViews>
    <sheetView topLeftCell="C49" workbookViewId="0">
      <selection activeCell="D59" sqref="D59"/>
    </sheetView>
  </sheetViews>
  <sheetFormatPr defaultColWidth="6.08984375" defaultRowHeight="22.5" customHeight="1"/>
  <cols>
    <col min="1" max="1" width="5" style="12" hidden="1" customWidth="1"/>
    <col min="2" max="2" width="2.6328125" style="12" hidden="1" customWidth="1"/>
    <col min="3" max="3" width="5.08984375" style="18" customWidth="1"/>
    <col min="4" max="4" width="17.36328125" style="12" customWidth="1"/>
    <col min="5" max="5" width="8.6328125" style="20" customWidth="1"/>
    <col min="6" max="6" width="6.36328125" style="138" hidden="1" customWidth="1"/>
    <col min="7" max="7" width="15.6328125" style="12" customWidth="1"/>
    <col min="8" max="8" width="6.36328125" style="17" hidden="1" customWidth="1"/>
    <col min="9" max="9" width="6.90625" style="140" hidden="1" customWidth="1"/>
    <col min="10" max="10" width="5.08984375" style="18" customWidth="1"/>
    <col min="11" max="11" width="17.36328125" style="12" customWidth="1"/>
    <col min="12" max="12" width="8.6328125" style="12" customWidth="1"/>
    <col min="13" max="13" width="6.36328125" style="12" hidden="1" customWidth="1"/>
    <col min="14" max="14" width="15.6328125" style="12" customWidth="1"/>
    <col min="15" max="15" width="6.36328125" style="140" hidden="1" customWidth="1"/>
    <col min="16" max="16" width="7.26953125" style="140" hidden="1" customWidth="1"/>
    <col min="17" max="17" width="5.08984375" style="18" customWidth="1"/>
    <col min="18" max="18" width="17.36328125" style="12" customWidth="1"/>
    <col min="19" max="19" width="8.6328125" style="12" customWidth="1"/>
    <col min="20" max="20" width="6.36328125" style="12" hidden="1" customWidth="1"/>
    <col min="21" max="21" width="15.6328125" style="12" customWidth="1"/>
    <col min="22" max="22" width="6.36328125" style="140" hidden="1" customWidth="1"/>
    <col min="23" max="23" width="6.90625" style="140" hidden="1" customWidth="1"/>
    <col min="24" max="24" width="5.08984375" style="18" customWidth="1"/>
    <col min="25" max="25" width="17.36328125" style="12" customWidth="1"/>
    <col min="26" max="26" width="8.6328125" style="12" customWidth="1"/>
    <col min="27" max="27" width="6.36328125" style="12" hidden="1" customWidth="1"/>
    <col min="28" max="28" width="15.6328125" style="12" customWidth="1"/>
    <col min="29" max="29" width="6.36328125" style="140" hidden="1" customWidth="1"/>
    <col min="30" max="30" width="7.26953125" style="17" hidden="1" customWidth="1"/>
    <col min="31" max="31" width="5.08984375" style="18" customWidth="1"/>
    <col min="32" max="32" width="17.36328125" style="12" customWidth="1"/>
    <col min="33" max="33" width="8.6328125" style="20" customWidth="1"/>
    <col min="34" max="34" width="6.36328125" style="12" hidden="1" customWidth="1"/>
    <col min="35" max="35" width="13.81640625" style="12" customWidth="1"/>
    <col min="36" max="36" width="6.36328125" style="140" hidden="1" customWidth="1"/>
    <col min="37" max="37" width="6.08984375" style="17"/>
    <col min="38" max="38" width="8.7265625" style="12" customWidth="1"/>
    <col min="39" max="39" width="6.08984375" style="12"/>
    <col min="40" max="40" width="0" style="12" hidden="1" customWidth="1"/>
    <col min="41" max="16384" width="6.08984375" style="12"/>
  </cols>
  <sheetData>
    <row r="1" spans="1:38" ht="18" hidden="1" customHeight="1">
      <c r="C1" s="627" t="s">
        <v>246</v>
      </c>
      <c r="D1" s="13" t="s">
        <v>247</v>
      </c>
      <c r="E1" s="428"/>
      <c r="F1" s="14" t="s">
        <v>248</v>
      </c>
      <c r="G1" s="13" t="s">
        <v>249</v>
      </c>
      <c r="H1" s="15"/>
      <c r="I1" s="139"/>
      <c r="J1" s="584" t="s">
        <v>250</v>
      </c>
      <c r="K1" s="584"/>
      <c r="L1" s="361"/>
    </row>
    <row r="2" spans="1:38" ht="18" hidden="1" customHeight="1">
      <c r="C2" s="627"/>
      <c r="D2" s="13"/>
      <c r="E2" s="428"/>
      <c r="F2" s="19"/>
      <c r="G2" s="16"/>
      <c r="H2" s="15"/>
      <c r="I2" s="139"/>
      <c r="J2" s="604"/>
      <c r="K2" s="605"/>
      <c r="L2" s="361"/>
      <c r="Y2" s="20"/>
      <c r="Z2" s="20"/>
    </row>
    <row r="3" spans="1:38" ht="18" hidden="1" customHeight="1">
      <c r="C3" s="627"/>
      <c r="D3" s="13"/>
      <c r="E3" s="428"/>
      <c r="F3" s="19"/>
      <c r="G3" s="16"/>
      <c r="H3" s="15"/>
      <c r="I3" s="139"/>
      <c r="J3" s="604"/>
      <c r="K3" s="605"/>
      <c r="L3" s="361"/>
    </row>
    <row r="4" spans="1:38" ht="18" hidden="1" customHeight="1">
      <c r="C4" s="627"/>
      <c r="D4" s="13"/>
      <c r="E4" s="428"/>
      <c r="F4" s="19"/>
      <c r="G4" s="16"/>
      <c r="H4" s="15"/>
      <c r="I4" s="139"/>
      <c r="J4" s="604"/>
      <c r="K4" s="605"/>
      <c r="L4" s="361"/>
      <c r="Y4" s="20"/>
      <c r="Z4" s="20"/>
    </row>
    <row r="5" spans="1:38" ht="18" hidden="1" customHeight="1">
      <c r="C5" s="627"/>
      <c r="D5" s="13"/>
      <c r="E5" s="428"/>
      <c r="F5" s="19"/>
      <c r="G5" s="16"/>
      <c r="H5" s="15"/>
      <c r="I5" s="139"/>
      <c r="J5" s="604"/>
      <c r="K5" s="605"/>
      <c r="L5" s="361"/>
    </row>
    <row r="6" spans="1:38" ht="18" hidden="1" customHeight="1">
      <c r="C6" s="628"/>
      <c r="D6" s="21" t="s">
        <v>251</v>
      </c>
      <c r="E6" s="429"/>
      <c r="F6" s="22">
        <f>SUM(F2:F5)</f>
        <v>0</v>
      </c>
      <c r="G6" s="23">
        <f>SUM(G2:G5)</f>
        <v>0</v>
      </c>
      <c r="H6" s="24"/>
      <c r="I6" s="141"/>
      <c r="J6" s="615">
        <f>SUM(J2:K5)</f>
        <v>0</v>
      </c>
      <c r="K6" s="616"/>
      <c r="L6" s="361"/>
      <c r="M6" s="25"/>
      <c r="N6" s="26"/>
      <c r="O6" s="142"/>
      <c r="P6" s="142"/>
      <c r="Q6" s="28"/>
      <c r="R6" s="26"/>
      <c r="S6" s="26"/>
      <c r="T6" s="26"/>
      <c r="U6" s="26"/>
      <c r="V6" s="142"/>
      <c r="W6" s="142"/>
      <c r="X6" s="28"/>
      <c r="Y6" s="26"/>
      <c r="Z6" s="26"/>
      <c r="AA6" s="26"/>
      <c r="AB6" s="26"/>
      <c r="AC6" s="142"/>
      <c r="AD6" s="27"/>
      <c r="AE6" s="28"/>
      <c r="AF6" s="26"/>
      <c r="AG6" s="363"/>
      <c r="AH6" s="26"/>
      <c r="AI6" s="26"/>
      <c r="AJ6" s="142"/>
    </row>
    <row r="7" spans="1:38" s="29" customFormat="1" ht="30.75" customHeight="1" thickBot="1">
      <c r="B7" s="30"/>
      <c r="C7" s="603" t="s">
        <v>252</v>
      </c>
      <c r="D7" s="603"/>
      <c r="E7" s="603"/>
      <c r="F7" s="603"/>
      <c r="G7" s="603"/>
      <c r="H7" s="603"/>
      <c r="I7" s="603"/>
      <c r="J7" s="603"/>
      <c r="K7" s="603"/>
      <c r="L7" s="603"/>
      <c r="M7" s="603"/>
      <c r="N7" s="603"/>
      <c r="O7" s="603"/>
      <c r="P7" s="603"/>
      <c r="Q7" s="603"/>
      <c r="R7" s="603"/>
      <c r="S7" s="603"/>
      <c r="T7" s="603"/>
      <c r="U7" s="603"/>
      <c r="V7" s="603"/>
      <c r="W7" s="603"/>
      <c r="X7" s="603"/>
      <c r="Y7" s="603"/>
      <c r="Z7" s="603"/>
      <c r="AA7" s="603"/>
      <c r="AB7" s="603"/>
      <c r="AC7" s="603"/>
      <c r="AD7" s="603"/>
      <c r="AE7" s="603"/>
      <c r="AF7" s="603"/>
      <c r="AG7" s="603"/>
      <c r="AH7" s="603"/>
      <c r="AI7" s="603"/>
      <c r="AJ7" s="143"/>
      <c r="AK7" s="144"/>
    </row>
    <row r="8" spans="1:38" s="32" customFormat="1" ht="24.75" customHeight="1">
      <c r="A8" s="617" t="s">
        <v>253</v>
      </c>
      <c r="B8" s="618"/>
      <c r="C8" s="619" t="s">
        <v>254</v>
      </c>
      <c r="D8" s="624">
        <v>41953</v>
      </c>
      <c r="E8" s="625"/>
      <c r="F8" s="625"/>
      <c r="G8" s="625"/>
      <c r="H8" s="626"/>
      <c r="I8" s="552" t="s">
        <v>255</v>
      </c>
      <c r="J8" s="596" t="s">
        <v>254</v>
      </c>
      <c r="K8" s="600">
        <f>D8+1</f>
        <v>41954</v>
      </c>
      <c r="L8" s="601"/>
      <c r="M8" s="601"/>
      <c r="N8" s="601"/>
      <c r="O8" s="602"/>
      <c r="P8" s="552" t="s">
        <v>255</v>
      </c>
      <c r="Q8" s="596" t="s">
        <v>256</v>
      </c>
      <c r="R8" s="555">
        <f>K8+1</f>
        <v>41955</v>
      </c>
      <c r="S8" s="556"/>
      <c r="T8" s="556"/>
      <c r="U8" s="556"/>
      <c r="V8" s="557"/>
      <c r="W8" s="552" t="s">
        <v>255</v>
      </c>
      <c r="X8" s="558" t="s">
        <v>254</v>
      </c>
      <c r="Y8" s="612">
        <f>R8+1</f>
        <v>41956</v>
      </c>
      <c r="Z8" s="613"/>
      <c r="AA8" s="613"/>
      <c r="AB8" s="613"/>
      <c r="AC8" s="614"/>
      <c r="AD8" s="552" t="s">
        <v>255</v>
      </c>
      <c r="AE8" s="596" t="s">
        <v>254</v>
      </c>
      <c r="AF8" s="609">
        <f>Y8+1</f>
        <v>41957</v>
      </c>
      <c r="AG8" s="610"/>
      <c r="AH8" s="610"/>
      <c r="AI8" s="610"/>
      <c r="AJ8" s="611"/>
      <c r="AK8" s="542" t="s">
        <v>255</v>
      </c>
      <c r="AL8" s="31"/>
    </row>
    <row r="9" spans="1:38" s="32" customFormat="1" ht="21.75" customHeight="1">
      <c r="A9" s="620">
        <v>41057</v>
      </c>
      <c r="B9" s="621"/>
      <c r="C9" s="582"/>
      <c r="D9" s="33" t="s">
        <v>257</v>
      </c>
      <c r="E9" s="33"/>
      <c r="F9" s="33"/>
      <c r="G9" s="622">
        <v>788</v>
      </c>
      <c r="H9" s="623"/>
      <c r="I9" s="553"/>
      <c r="J9" s="549"/>
      <c r="K9" s="33" t="s">
        <v>257</v>
      </c>
      <c r="L9" s="33"/>
      <c r="M9" s="33"/>
      <c r="N9" s="594">
        <f>G9</f>
        <v>788</v>
      </c>
      <c r="O9" s="595"/>
      <c r="P9" s="553"/>
      <c r="Q9" s="549"/>
      <c r="R9" s="33" t="s">
        <v>257</v>
      </c>
      <c r="S9" s="33"/>
      <c r="T9" s="33"/>
      <c r="U9" s="594">
        <f>G9</f>
        <v>788</v>
      </c>
      <c r="V9" s="595"/>
      <c r="W9" s="553"/>
      <c r="X9" s="559"/>
      <c r="Y9" s="34" t="s">
        <v>257</v>
      </c>
      <c r="Z9" s="34"/>
      <c r="AA9" s="34"/>
      <c r="AB9" s="606">
        <f>G9</f>
        <v>788</v>
      </c>
      <c r="AC9" s="607"/>
      <c r="AD9" s="553"/>
      <c r="AE9" s="549"/>
      <c r="AF9" s="33" t="s">
        <v>257</v>
      </c>
      <c r="AG9" s="33"/>
      <c r="AH9" s="33"/>
      <c r="AI9" s="594">
        <f>G9</f>
        <v>788</v>
      </c>
      <c r="AJ9" s="608"/>
      <c r="AK9" s="543"/>
      <c r="AL9" s="31"/>
    </row>
    <row r="10" spans="1:38" s="32" customFormat="1" ht="22.5" customHeight="1">
      <c r="A10" s="35"/>
      <c r="B10" s="36"/>
      <c r="C10" s="583"/>
      <c r="D10" s="33" t="s">
        <v>258</v>
      </c>
      <c r="E10" s="33" t="s">
        <v>259</v>
      </c>
      <c r="F10" s="221" t="s">
        <v>260</v>
      </c>
      <c r="G10" s="222" t="s">
        <v>261</v>
      </c>
      <c r="H10" s="223" t="s">
        <v>262</v>
      </c>
      <c r="I10" s="554"/>
      <c r="J10" s="550"/>
      <c r="K10" s="33" t="s">
        <v>258</v>
      </c>
      <c r="L10" s="33" t="s">
        <v>259</v>
      </c>
      <c r="M10" s="221" t="s">
        <v>260</v>
      </c>
      <c r="N10" s="222" t="s">
        <v>261</v>
      </c>
      <c r="O10" s="223" t="s">
        <v>262</v>
      </c>
      <c r="P10" s="554"/>
      <c r="Q10" s="550"/>
      <c r="R10" s="38" t="s">
        <v>258</v>
      </c>
      <c r="S10" s="33" t="s">
        <v>259</v>
      </c>
      <c r="T10" s="221" t="s">
        <v>260</v>
      </c>
      <c r="U10" s="222" t="s">
        <v>261</v>
      </c>
      <c r="V10" s="223" t="s">
        <v>262</v>
      </c>
      <c r="W10" s="554"/>
      <c r="X10" s="560"/>
      <c r="Y10" s="34" t="s">
        <v>258</v>
      </c>
      <c r="Z10" s="33" t="s">
        <v>259</v>
      </c>
      <c r="AA10" s="221" t="s">
        <v>260</v>
      </c>
      <c r="AB10" s="222" t="s">
        <v>261</v>
      </c>
      <c r="AC10" s="223" t="s">
        <v>262</v>
      </c>
      <c r="AD10" s="554"/>
      <c r="AE10" s="550"/>
      <c r="AF10" s="33" t="s">
        <v>258</v>
      </c>
      <c r="AG10" s="33" t="s">
        <v>259</v>
      </c>
      <c r="AH10" s="221" t="s">
        <v>260</v>
      </c>
      <c r="AI10" s="222" t="s">
        <v>261</v>
      </c>
      <c r="AJ10" s="223" t="s">
        <v>262</v>
      </c>
      <c r="AK10" s="544"/>
      <c r="AL10" s="31"/>
    </row>
    <row r="11" spans="1:38" s="50" customFormat="1" ht="22.5" customHeight="1">
      <c r="A11" s="39"/>
      <c r="B11" s="40"/>
      <c r="C11" s="629" t="s">
        <v>263</v>
      </c>
      <c r="D11" s="41"/>
      <c r="E11" s="42"/>
      <c r="F11" s="42"/>
      <c r="G11" s="184"/>
      <c r="H11" s="225"/>
      <c r="I11" s="226"/>
      <c r="J11" s="528" t="s">
        <v>264</v>
      </c>
      <c r="K11" s="156" t="s">
        <v>265</v>
      </c>
      <c r="L11" s="42" t="s">
        <v>266</v>
      </c>
      <c r="M11" s="42"/>
      <c r="N11" s="43"/>
      <c r="O11" s="225"/>
      <c r="P11" s="225"/>
      <c r="Q11" s="567" t="s">
        <v>267</v>
      </c>
      <c r="R11" s="158" t="s">
        <v>268</v>
      </c>
      <c r="S11" s="37" t="s">
        <v>269</v>
      </c>
      <c r="T11" s="37">
        <v>125</v>
      </c>
      <c r="U11" s="47">
        <f t="shared" ref="U11:U16" si="0">T11*$U$9/1000</f>
        <v>98.5</v>
      </c>
      <c r="V11" s="227"/>
      <c r="W11" s="228"/>
      <c r="X11" s="528" t="s">
        <v>270</v>
      </c>
      <c r="Y11" s="156" t="s">
        <v>271</v>
      </c>
      <c r="Z11" s="157" t="s">
        <v>272</v>
      </c>
      <c r="AA11" s="157">
        <v>7</v>
      </c>
      <c r="AB11" s="43">
        <f>AA11*$AB$9/1000</f>
        <v>5.516</v>
      </c>
      <c r="AC11" s="229"/>
      <c r="AD11" s="225"/>
      <c r="AE11" s="528" t="s">
        <v>263</v>
      </c>
      <c r="AF11" s="156"/>
      <c r="AG11" s="157"/>
      <c r="AH11" s="157"/>
      <c r="AI11" s="43"/>
      <c r="AJ11" s="229"/>
      <c r="AK11" s="230"/>
      <c r="AL11" s="49"/>
    </row>
    <row r="12" spans="1:38" s="50" customFormat="1" ht="22.5" customHeight="1">
      <c r="A12" s="51"/>
      <c r="B12" s="40"/>
      <c r="C12" s="630"/>
      <c r="D12" s="41"/>
      <c r="E12" s="42"/>
      <c r="F12" s="231"/>
      <c r="G12" s="52"/>
      <c r="H12" s="225"/>
      <c r="I12" s="226"/>
      <c r="J12" s="529"/>
      <c r="K12" s="158"/>
      <c r="L12" s="37"/>
      <c r="M12" s="37"/>
      <c r="N12" s="145"/>
      <c r="O12" s="225"/>
      <c r="P12" s="225"/>
      <c r="Q12" s="567"/>
      <c r="R12" s="158" t="s">
        <v>273</v>
      </c>
      <c r="S12" s="37" t="s">
        <v>274</v>
      </c>
      <c r="T12" s="37">
        <v>15</v>
      </c>
      <c r="U12" s="47">
        <f>T12*775/1000</f>
        <v>11.625</v>
      </c>
      <c r="V12" s="227"/>
      <c r="W12" s="228"/>
      <c r="X12" s="529"/>
      <c r="Y12" s="158"/>
      <c r="Z12" s="37"/>
      <c r="AA12" s="37"/>
      <c r="AB12" s="43"/>
      <c r="AC12" s="229"/>
      <c r="AD12" s="225"/>
      <c r="AE12" s="529"/>
      <c r="AF12" s="158"/>
      <c r="AG12" s="37"/>
      <c r="AH12" s="37"/>
      <c r="AI12" s="145"/>
      <c r="AJ12" s="229"/>
      <c r="AK12" s="230"/>
      <c r="AL12" s="49"/>
    </row>
    <row r="13" spans="1:38" s="50" customFormat="1" ht="22.5" customHeight="1">
      <c r="A13" s="51"/>
      <c r="B13" s="40"/>
      <c r="C13" s="631"/>
      <c r="D13" s="597" t="s">
        <v>275</v>
      </c>
      <c r="E13" s="598"/>
      <c r="F13" s="598"/>
      <c r="G13" s="599"/>
      <c r="H13" s="225"/>
      <c r="I13" s="226"/>
      <c r="J13" s="530"/>
      <c r="K13" s="54"/>
      <c r="L13" s="38"/>
      <c r="M13" s="54"/>
      <c r="N13" s="55"/>
      <c r="O13" s="225"/>
      <c r="P13" s="225"/>
      <c r="Q13" s="567"/>
      <c r="R13" s="158" t="s">
        <v>276</v>
      </c>
      <c r="S13" s="37" t="s">
        <v>277</v>
      </c>
      <c r="T13" s="37">
        <v>15</v>
      </c>
      <c r="U13" s="47">
        <f t="shared" si="0"/>
        <v>11.82</v>
      </c>
      <c r="V13" s="227"/>
      <c r="W13" s="228"/>
      <c r="X13" s="530"/>
      <c r="Y13" s="146"/>
      <c r="Z13" s="42"/>
      <c r="AA13" s="147"/>
      <c r="AB13" s="183"/>
      <c r="AC13" s="232"/>
      <c r="AD13" s="225"/>
      <c r="AE13" s="530"/>
      <c r="AF13" s="158"/>
      <c r="AG13" s="37"/>
      <c r="AH13" s="37"/>
      <c r="AI13" s="145"/>
      <c r="AJ13" s="233"/>
      <c r="AK13" s="230"/>
      <c r="AL13" s="49"/>
    </row>
    <row r="14" spans="1:38" s="50" customFormat="1" ht="22.5" customHeight="1">
      <c r="A14" s="58"/>
      <c r="B14" s="36"/>
      <c r="C14" s="642" t="s">
        <v>278</v>
      </c>
      <c r="D14" s="45" t="s">
        <v>279</v>
      </c>
      <c r="E14" s="44" t="s">
        <v>280</v>
      </c>
      <c r="F14" s="46">
        <v>14</v>
      </c>
      <c r="G14" s="430">
        <f>F14*$G$9/1000</f>
        <v>11.032</v>
      </c>
      <c r="H14" s="59"/>
      <c r="I14" s="228"/>
      <c r="J14" s="593" t="s">
        <v>281</v>
      </c>
      <c r="K14" s="149" t="s">
        <v>282</v>
      </c>
      <c r="L14" s="148" t="s">
        <v>283</v>
      </c>
      <c r="M14" s="148">
        <v>60</v>
      </c>
      <c r="N14" s="43">
        <f>M14*775/1000</f>
        <v>46.5</v>
      </c>
      <c r="O14" s="44"/>
      <c r="P14" s="228"/>
      <c r="Q14" s="567"/>
      <c r="R14" s="158" t="s">
        <v>284</v>
      </c>
      <c r="S14" s="37" t="s">
        <v>285</v>
      </c>
      <c r="T14" s="37">
        <v>25</v>
      </c>
      <c r="U14" s="47">
        <f t="shared" si="0"/>
        <v>19.7</v>
      </c>
      <c r="V14" s="225"/>
      <c r="W14" s="228"/>
      <c r="X14" s="636" t="s">
        <v>286</v>
      </c>
      <c r="Y14" s="237" t="s">
        <v>287</v>
      </c>
      <c r="Z14" s="238" t="s">
        <v>288</v>
      </c>
      <c r="AA14" s="238">
        <v>75</v>
      </c>
      <c r="AB14" s="47">
        <f>AA14*775/1000</f>
        <v>58.125</v>
      </c>
      <c r="AC14" s="44"/>
      <c r="AD14" s="304"/>
      <c r="AE14" s="639" t="s">
        <v>289</v>
      </c>
      <c r="AF14" s="45" t="s">
        <v>290</v>
      </c>
      <c r="AG14" s="431" t="s">
        <v>274</v>
      </c>
      <c r="AH14" s="305">
        <v>40</v>
      </c>
      <c r="AI14" s="47">
        <f>AH14*775/1000</f>
        <v>31</v>
      </c>
      <c r="AJ14" s="64"/>
      <c r="AK14" s="235"/>
      <c r="AL14" s="49"/>
    </row>
    <row r="15" spans="1:38" s="50" customFormat="1" ht="22.5" customHeight="1">
      <c r="A15" s="65"/>
      <c r="B15" s="66"/>
      <c r="C15" s="642"/>
      <c r="D15" s="45" t="s">
        <v>291</v>
      </c>
      <c r="E15" s="44" t="s">
        <v>277</v>
      </c>
      <c r="F15" s="46">
        <v>55</v>
      </c>
      <c r="G15" s="183">
        <f>F15*$G$9/1000</f>
        <v>43.34</v>
      </c>
      <c r="H15" s="59"/>
      <c r="I15" s="228"/>
      <c r="J15" s="593"/>
      <c r="K15" s="149" t="s">
        <v>292</v>
      </c>
      <c r="L15" s="148" t="s">
        <v>285</v>
      </c>
      <c r="M15" s="148">
        <v>25</v>
      </c>
      <c r="N15" s="47">
        <f>M15*$N$9/1000</f>
        <v>19.7</v>
      </c>
      <c r="O15" s="44"/>
      <c r="P15" s="228"/>
      <c r="Q15" s="567"/>
      <c r="R15" s="158" t="s">
        <v>293</v>
      </c>
      <c r="S15" s="37" t="s">
        <v>294</v>
      </c>
      <c r="T15" s="37">
        <v>1</v>
      </c>
      <c r="U15" s="43">
        <f t="shared" si="0"/>
        <v>0.78800000000000003</v>
      </c>
      <c r="V15" s="225"/>
      <c r="W15" s="228"/>
      <c r="X15" s="637"/>
      <c r="Y15" s="237" t="s">
        <v>276</v>
      </c>
      <c r="Z15" s="432" t="s">
        <v>277</v>
      </c>
      <c r="AA15" s="238">
        <v>20</v>
      </c>
      <c r="AB15" s="47">
        <f>AA15*$AB$9/1000</f>
        <v>15.76</v>
      </c>
      <c r="AC15" s="44"/>
      <c r="AD15" s="304"/>
      <c r="AE15" s="640"/>
      <c r="AF15" s="45" t="s">
        <v>276</v>
      </c>
      <c r="AG15" s="44" t="s">
        <v>277</v>
      </c>
      <c r="AH15" s="46">
        <v>40</v>
      </c>
      <c r="AI15" s="43">
        <f>AH15*$AI$9/1000</f>
        <v>31.52</v>
      </c>
      <c r="AJ15" s="59"/>
      <c r="AK15" s="235"/>
      <c r="AL15" s="49"/>
    </row>
    <row r="16" spans="1:38" s="50" customFormat="1" ht="22.5" customHeight="1">
      <c r="A16" s="39"/>
      <c r="B16" s="68"/>
      <c r="C16" s="642"/>
      <c r="D16" s="45" t="s">
        <v>295</v>
      </c>
      <c r="E16" s="44" t="s">
        <v>285</v>
      </c>
      <c r="F16" s="46">
        <v>30</v>
      </c>
      <c r="G16" s="183">
        <f>F16*$G$9/1000</f>
        <v>23.64</v>
      </c>
      <c r="H16" s="44"/>
      <c r="I16" s="228"/>
      <c r="J16" s="593"/>
      <c r="K16" s="149" t="s">
        <v>296</v>
      </c>
      <c r="L16" s="148" t="s">
        <v>297</v>
      </c>
      <c r="M16" s="148">
        <v>1</v>
      </c>
      <c r="N16" s="43">
        <f>M16*$N$9/1000</f>
        <v>0.78800000000000003</v>
      </c>
      <c r="O16" s="48"/>
      <c r="P16" s="228"/>
      <c r="Q16" s="567"/>
      <c r="R16" s="158" t="s">
        <v>298</v>
      </c>
      <c r="S16" s="37" t="s">
        <v>297</v>
      </c>
      <c r="T16" s="37">
        <v>2</v>
      </c>
      <c r="U16" s="47">
        <f t="shared" si="0"/>
        <v>1.5760000000000001</v>
      </c>
      <c r="V16" s="225"/>
      <c r="W16" s="228"/>
      <c r="X16" s="637"/>
      <c r="Y16" s="237" t="s">
        <v>299</v>
      </c>
      <c r="Z16" s="238" t="s">
        <v>277</v>
      </c>
      <c r="AA16" s="238">
        <v>15</v>
      </c>
      <c r="AB16" s="47">
        <f>AA16*$AB$9/1000</f>
        <v>11.82</v>
      </c>
      <c r="AC16" s="44"/>
      <c r="AD16" s="304"/>
      <c r="AE16" s="640"/>
      <c r="AF16" s="45" t="s">
        <v>300</v>
      </c>
      <c r="AG16" s="44" t="s">
        <v>301</v>
      </c>
      <c r="AH16" s="46">
        <v>5</v>
      </c>
      <c r="AI16" s="47">
        <f>AH16*$AI$9/1000</f>
        <v>3.94</v>
      </c>
      <c r="AJ16" s="59"/>
      <c r="AK16" s="235"/>
      <c r="AL16" s="49"/>
    </row>
    <row r="17" spans="1:38" s="50" customFormat="1" ht="22.5" customHeight="1">
      <c r="A17" s="51"/>
      <c r="B17" s="69"/>
      <c r="C17" s="642"/>
      <c r="D17" s="45"/>
      <c r="E17" s="44"/>
      <c r="F17" s="46"/>
      <c r="G17" s="183"/>
      <c r="H17" s="44"/>
      <c r="I17" s="228"/>
      <c r="J17" s="593"/>
      <c r="K17" s="149" t="s">
        <v>302</v>
      </c>
      <c r="L17" s="148" t="s">
        <v>303</v>
      </c>
      <c r="M17" s="148">
        <v>1.9</v>
      </c>
      <c r="N17" s="43">
        <f>M17*$N$9/1000</f>
        <v>1.4971999999999999</v>
      </c>
      <c r="O17" s="48"/>
      <c r="P17" s="228"/>
      <c r="Q17" s="567"/>
      <c r="R17" s="149"/>
      <c r="S17" s="148"/>
      <c r="T17" s="179"/>
      <c r="U17" s="183"/>
      <c r="V17" s="227"/>
      <c r="W17" s="228"/>
      <c r="X17" s="637"/>
      <c r="Y17" s="237" t="s">
        <v>296</v>
      </c>
      <c r="Z17" s="238" t="s">
        <v>297</v>
      </c>
      <c r="AA17" s="238">
        <v>1</v>
      </c>
      <c r="AB17" s="43">
        <f>AA17*$AB$9/1000</f>
        <v>0.78800000000000003</v>
      </c>
      <c r="AC17" s="44"/>
      <c r="AD17" s="304"/>
      <c r="AE17" s="640"/>
      <c r="AF17" s="45" t="s">
        <v>304</v>
      </c>
      <c r="AG17" s="44" t="s">
        <v>277</v>
      </c>
      <c r="AH17" s="46">
        <v>10</v>
      </c>
      <c r="AI17" s="47">
        <f>AH17*$AI$9/1000</f>
        <v>7.88</v>
      </c>
      <c r="AJ17" s="71"/>
      <c r="AK17" s="235"/>
      <c r="AL17" s="49"/>
    </row>
    <row r="18" spans="1:38" s="50" customFormat="1" ht="22.5" customHeight="1">
      <c r="A18" s="51"/>
      <c r="B18" s="36"/>
      <c r="C18" s="642"/>
      <c r="D18" s="45"/>
      <c r="E18" s="431"/>
      <c r="F18" s="59"/>
      <c r="G18" s="183"/>
      <c r="H18" s="44"/>
      <c r="I18" s="228"/>
      <c r="J18" s="593"/>
      <c r="K18" s="149" t="s">
        <v>305</v>
      </c>
      <c r="L18" s="148" t="s">
        <v>303</v>
      </c>
      <c r="M18" s="148">
        <v>3.2</v>
      </c>
      <c r="N18" s="43">
        <f>M18*$N$9/1000</f>
        <v>2.5216000000000003</v>
      </c>
      <c r="O18" s="48"/>
      <c r="P18" s="228"/>
      <c r="Q18" s="567"/>
      <c r="R18" s="73" t="s">
        <v>306</v>
      </c>
      <c r="S18" s="148"/>
      <c r="T18" s="148"/>
      <c r="U18" s="263">
        <v>0.1</v>
      </c>
      <c r="V18" s="227"/>
      <c r="W18" s="228"/>
      <c r="X18" s="637"/>
      <c r="Y18" s="237" t="s">
        <v>307</v>
      </c>
      <c r="Z18" s="238" t="s">
        <v>308</v>
      </c>
      <c r="AA18" s="238">
        <v>1</v>
      </c>
      <c r="AB18" s="43">
        <f>AA18*$AB$9/1000</f>
        <v>0.78800000000000003</v>
      </c>
      <c r="AC18" s="44"/>
      <c r="AD18" s="304"/>
      <c r="AE18" s="640"/>
      <c r="AF18" s="311" t="s">
        <v>309</v>
      </c>
      <c r="AG18" s="44" t="s">
        <v>310</v>
      </c>
      <c r="AH18" s="46"/>
      <c r="AI18" s="145"/>
      <c r="AJ18" s="71"/>
      <c r="AK18" s="235"/>
      <c r="AL18" s="49"/>
    </row>
    <row r="19" spans="1:38" s="50" customFormat="1" ht="22.5" customHeight="1">
      <c r="A19" s="39"/>
      <c r="B19" s="36"/>
      <c r="C19" s="642"/>
      <c r="D19" s="45"/>
      <c r="E19" s="431"/>
      <c r="F19" s="59"/>
      <c r="G19" s="433"/>
      <c r="H19" s="225"/>
      <c r="I19" s="228"/>
      <c r="J19" s="593"/>
      <c r="K19" s="73" t="s">
        <v>311</v>
      </c>
      <c r="L19" s="88"/>
      <c r="M19" s="88"/>
      <c r="N19" s="185">
        <v>1</v>
      </c>
      <c r="O19" s="227"/>
      <c r="P19" s="228"/>
      <c r="Q19" s="567"/>
      <c r="R19" s="148"/>
      <c r="S19" s="148"/>
      <c r="T19" s="148"/>
      <c r="U19" s="307"/>
      <c r="V19" s="241"/>
      <c r="W19" s="228"/>
      <c r="X19" s="637"/>
      <c r="Y19" s="434" t="s">
        <v>312</v>
      </c>
      <c r="Z19" s="435"/>
      <c r="AA19" s="435"/>
      <c r="AB19" s="436">
        <v>1</v>
      </c>
      <c r="AC19" s="48"/>
      <c r="AD19" s="304"/>
      <c r="AE19" s="640"/>
      <c r="AF19" s="437" t="s">
        <v>313</v>
      </c>
      <c r="AG19" s="44"/>
      <c r="AH19" s="46"/>
      <c r="AI19" s="382">
        <v>1</v>
      </c>
      <c r="AJ19" s="71"/>
      <c r="AK19" s="235"/>
      <c r="AL19" s="49"/>
    </row>
    <row r="20" spans="1:38" s="32" customFormat="1" ht="22.5" customHeight="1">
      <c r="A20" s="58"/>
      <c r="B20" s="36"/>
      <c r="C20" s="643"/>
      <c r="D20" s="81" t="s">
        <v>251</v>
      </c>
      <c r="E20" s="81"/>
      <c r="F20" s="81">
        <f>SUM(F11:F19)</f>
        <v>99</v>
      </c>
      <c r="G20" s="254">
        <f>SUM(G14:G18)</f>
        <v>78.012</v>
      </c>
      <c r="H20" s="242"/>
      <c r="I20" s="225"/>
      <c r="J20" s="564"/>
      <c r="K20" s="309" t="s">
        <v>251</v>
      </c>
      <c r="L20" s="309"/>
      <c r="M20" s="173">
        <f>SUM(M14:M19)</f>
        <v>91.100000000000009</v>
      </c>
      <c r="N20" s="253">
        <f>SUM(N14:N18)</f>
        <v>71.006800000000013</v>
      </c>
      <c r="O20" s="242"/>
      <c r="P20" s="225"/>
      <c r="Q20" s="567"/>
      <c r="R20" s="310" t="s">
        <v>251</v>
      </c>
      <c r="S20" s="310"/>
      <c r="T20" s="165">
        <f>SUM(T11:T19)</f>
        <v>183</v>
      </c>
      <c r="U20" s="79">
        <f>SUM(U11:U19)</f>
        <v>144.10899999999998</v>
      </c>
      <c r="V20" s="242"/>
      <c r="W20" s="225"/>
      <c r="X20" s="638"/>
      <c r="Y20" s="225" t="s">
        <v>251</v>
      </c>
      <c r="Z20" s="225"/>
      <c r="AA20" s="44">
        <f>SUM(AA14:AA19)</f>
        <v>112</v>
      </c>
      <c r="AB20" s="95">
        <f>SUM(AB14:AB18)</f>
        <v>87.281000000000006</v>
      </c>
      <c r="AC20" s="244"/>
      <c r="AD20" s="226"/>
      <c r="AE20" s="641"/>
      <c r="AF20" s="309" t="s">
        <v>251</v>
      </c>
      <c r="AG20" s="309"/>
      <c r="AH20" s="173">
        <f>SUM(AH14:AH19)</f>
        <v>95</v>
      </c>
      <c r="AI20" s="79">
        <f>SUM(AI11:AI18)</f>
        <v>74.339999999999989</v>
      </c>
      <c r="AJ20" s="245"/>
      <c r="AK20" s="230"/>
      <c r="AL20" s="31"/>
    </row>
    <row r="21" spans="1:38" s="50" customFormat="1" ht="22.5" customHeight="1">
      <c r="A21" s="82"/>
      <c r="B21" s="36"/>
      <c r="C21" s="644" t="s">
        <v>314</v>
      </c>
      <c r="D21" s="45" t="s">
        <v>313</v>
      </c>
      <c r="E21" s="44" t="s">
        <v>315</v>
      </c>
      <c r="F21" s="46">
        <v>44</v>
      </c>
      <c r="G21" s="183">
        <f>F21*$G$9/1000</f>
        <v>34.671999999999997</v>
      </c>
      <c r="H21" s="44"/>
      <c r="I21" s="228"/>
      <c r="J21" s="567" t="s">
        <v>316</v>
      </c>
      <c r="K21" s="149" t="s">
        <v>317</v>
      </c>
      <c r="L21" s="148" t="s">
        <v>277</v>
      </c>
      <c r="M21" s="148">
        <v>75</v>
      </c>
      <c r="N21" s="47">
        <f>M21*$N$9/1000</f>
        <v>59.1</v>
      </c>
      <c r="O21" s="225"/>
      <c r="P21" s="228"/>
      <c r="Q21" s="568" t="s">
        <v>318</v>
      </c>
      <c r="R21" s="168" t="s">
        <v>319</v>
      </c>
      <c r="S21" s="438" t="s">
        <v>277</v>
      </c>
      <c r="T21" s="161">
        <v>65</v>
      </c>
      <c r="U21" s="47">
        <f>T21*$U$9/1000</f>
        <v>51.22</v>
      </c>
      <c r="V21" s="232"/>
      <c r="W21" s="228"/>
      <c r="X21" s="539" t="s">
        <v>320</v>
      </c>
      <c r="Y21" s="172" t="s">
        <v>321</v>
      </c>
      <c r="Z21" s="148" t="s">
        <v>285</v>
      </c>
      <c r="AA21" s="148">
        <v>20</v>
      </c>
      <c r="AB21" s="47">
        <f>AA21*$AB$9/1000</f>
        <v>15.76</v>
      </c>
      <c r="AC21" s="246"/>
      <c r="AD21" s="304"/>
      <c r="AE21" s="633" t="s">
        <v>322</v>
      </c>
      <c r="AF21" s="439" t="s">
        <v>323</v>
      </c>
      <c r="AG21" s="48" t="s">
        <v>324</v>
      </c>
      <c r="AH21" s="46">
        <v>70</v>
      </c>
      <c r="AI21" s="160">
        <f>AH21*$AI$9/1000/2</f>
        <v>27.58</v>
      </c>
      <c r="AJ21" s="247"/>
      <c r="AK21" s="235"/>
      <c r="AL21" s="49"/>
    </row>
    <row r="22" spans="1:38" s="50" customFormat="1" ht="22.5" customHeight="1">
      <c r="A22" s="51"/>
      <c r="B22" s="85"/>
      <c r="C22" s="545"/>
      <c r="D22" s="45" t="s">
        <v>325</v>
      </c>
      <c r="E22" s="44" t="s">
        <v>326</v>
      </c>
      <c r="F22" s="46">
        <v>20</v>
      </c>
      <c r="G22" s="183">
        <f>F22*$G$9/1000</f>
        <v>15.76</v>
      </c>
      <c r="H22" s="44"/>
      <c r="I22" s="228"/>
      <c r="J22" s="567"/>
      <c r="K22" s="149" t="s">
        <v>327</v>
      </c>
      <c r="L22" s="148" t="s">
        <v>294</v>
      </c>
      <c r="M22" s="148">
        <v>3.2</v>
      </c>
      <c r="N22" s="43">
        <f>M22*$N$9/1000</f>
        <v>2.5216000000000003</v>
      </c>
      <c r="O22" s="225"/>
      <c r="P22" s="228"/>
      <c r="Q22" s="569"/>
      <c r="R22" s="168" t="s">
        <v>328</v>
      </c>
      <c r="S22" s="438" t="s">
        <v>277</v>
      </c>
      <c r="T22" s="161">
        <v>20</v>
      </c>
      <c r="U22" s="47">
        <f>T22*$U$9/1000</f>
        <v>15.76</v>
      </c>
      <c r="V22" s="232"/>
      <c r="W22" s="228"/>
      <c r="X22" s="539"/>
      <c r="Y22" s="172" t="s">
        <v>329</v>
      </c>
      <c r="Z22" s="148" t="s">
        <v>330</v>
      </c>
      <c r="AA22" s="148">
        <v>20</v>
      </c>
      <c r="AB22" s="47">
        <f>AA22*$AB$9/1000</f>
        <v>15.76</v>
      </c>
      <c r="AC22" s="246"/>
      <c r="AD22" s="304"/>
      <c r="AE22" s="634"/>
      <c r="AF22" s="439" t="s">
        <v>276</v>
      </c>
      <c r="AG22" s="48" t="s">
        <v>277</v>
      </c>
      <c r="AH22" s="46">
        <v>10</v>
      </c>
      <c r="AI22" s="47">
        <f>AH22*$AI$9/1000</f>
        <v>7.88</v>
      </c>
      <c r="AJ22" s="84"/>
      <c r="AK22" s="235"/>
      <c r="AL22" s="49"/>
    </row>
    <row r="23" spans="1:38" s="50" customFormat="1" ht="22.5" customHeight="1">
      <c r="A23" s="82"/>
      <c r="B23" s="68"/>
      <c r="C23" s="545"/>
      <c r="D23" s="87" t="s">
        <v>331</v>
      </c>
      <c r="E23" s="440" t="s">
        <v>277</v>
      </c>
      <c r="F23" s="59">
        <v>2</v>
      </c>
      <c r="G23" s="183">
        <f>F23*$G$9/1000</f>
        <v>1.5760000000000001</v>
      </c>
      <c r="H23" s="44"/>
      <c r="I23" s="228"/>
      <c r="J23" s="567"/>
      <c r="K23" s="149" t="s">
        <v>332</v>
      </c>
      <c r="L23" s="148" t="s">
        <v>294</v>
      </c>
      <c r="M23" s="148">
        <v>4</v>
      </c>
      <c r="N23" s="441">
        <f>M23*$N$9/1000/0.45</f>
        <v>7.0044444444444443</v>
      </c>
      <c r="O23" s="225"/>
      <c r="P23" s="228"/>
      <c r="Q23" s="569"/>
      <c r="R23" s="158" t="s">
        <v>333</v>
      </c>
      <c r="S23" s="37" t="s">
        <v>294</v>
      </c>
      <c r="T23" s="442">
        <v>1</v>
      </c>
      <c r="U23" s="43">
        <f>T23*$U$9/1000</f>
        <v>0.78800000000000003</v>
      </c>
      <c r="V23" s="232"/>
      <c r="W23" s="228"/>
      <c r="X23" s="539"/>
      <c r="Y23" s="172" t="s">
        <v>334</v>
      </c>
      <c r="Z23" s="148" t="s">
        <v>277</v>
      </c>
      <c r="AA23" s="148">
        <v>35</v>
      </c>
      <c r="AB23" s="47">
        <f>AA23*$AB$9/1000</f>
        <v>27.58</v>
      </c>
      <c r="AC23" s="246"/>
      <c r="AD23" s="304"/>
      <c r="AE23" s="634"/>
      <c r="AF23" s="439" t="s">
        <v>300</v>
      </c>
      <c r="AG23" s="48" t="s">
        <v>301</v>
      </c>
      <c r="AH23" s="46">
        <v>6</v>
      </c>
      <c r="AI23" s="47">
        <f>AH23*$AI$9/1000</f>
        <v>4.7279999999999998</v>
      </c>
      <c r="AJ23" s="91"/>
      <c r="AK23" s="235"/>
      <c r="AL23" s="49"/>
    </row>
    <row r="24" spans="1:38" s="50" customFormat="1" ht="22.5" customHeight="1">
      <c r="A24" s="65"/>
      <c r="B24" s="40"/>
      <c r="C24" s="545"/>
      <c r="D24" s="87"/>
      <c r="E24" s="440"/>
      <c r="F24" s="59"/>
      <c r="G24" s="184"/>
      <c r="H24" s="44"/>
      <c r="I24" s="228"/>
      <c r="J24" s="567"/>
      <c r="K24" s="149" t="s">
        <v>335</v>
      </c>
      <c r="L24" s="148" t="s">
        <v>336</v>
      </c>
      <c r="M24" s="148">
        <v>0.5</v>
      </c>
      <c r="N24" s="43">
        <f>M24*$N$9/1000</f>
        <v>0.39400000000000002</v>
      </c>
      <c r="O24" s="225"/>
      <c r="P24" s="228"/>
      <c r="Q24" s="569"/>
      <c r="R24" s="168" t="s">
        <v>300</v>
      </c>
      <c r="S24" s="438" t="s">
        <v>301</v>
      </c>
      <c r="T24" s="161">
        <v>5</v>
      </c>
      <c r="U24" s="47">
        <f>T24*$U$9/1000</f>
        <v>3.94</v>
      </c>
      <c r="V24" s="232"/>
      <c r="W24" s="228"/>
      <c r="X24" s="539"/>
      <c r="Y24" s="172" t="s">
        <v>337</v>
      </c>
      <c r="Z24" s="148" t="s">
        <v>301</v>
      </c>
      <c r="AA24" s="148">
        <v>5</v>
      </c>
      <c r="AB24" s="47">
        <f>AA24*$AB$9/1000</f>
        <v>3.94</v>
      </c>
      <c r="AC24" s="246"/>
      <c r="AD24" s="304"/>
      <c r="AE24" s="634"/>
      <c r="AF24" s="439" t="s">
        <v>331</v>
      </c>
      <c r="AG24" s="48" t="s">
        <v>277</v>
      </c>
      <c r="AH24" s="46">
        <v>1</v>
      </c>
      <c r="AI24" s="43">
        <f>AH24*$AI$9/1000</f>
        <v>0.78800000000000003</v>
      </c>
      <c r="AJ24" s="91"/>
      <c r="AK24" s="235"/>
      <c r="AL24" s="49"/>
    </row>
    <row r="25" spans="1:38" s="50" customFormat="1" ht="22.5" customHeight="1">
      <c r="A25" s="82"/>
      <c r="B25" s="86"/>
      <c r="C25" s="545"/>
      <c r="D25" s="87"/>
      <c r="E25" s="440"/>
      <c r="F25" s="59"/>
      <c r="G25" s="184"/>
      <c r="H25" s="44"/>
      <c r="I25" s="228"/>
      <c r="J25" s="567"/>
      <c r="K25" s="149" t="s">
        <v>338</v>
      </c>
      <c r="L25" s="148" t="s">
        <v>297</v>
      </c>
      <c r="M25" s="148">
        <v>1</v>
      </c>
      <c r="N25" s="43">
        <f>M25*$N$9/1000</f>
        <v>0.78800000000000003</v>
      </c>
      <c r="O25" s="225"/>
      <c r="P25" s="228"/>
      <c r="Q25" s="569"/>
      <c r="R25" s="168" t="s">
        <v>313</v>
      </c>
      <c r="S25" s="438" t="s">
        <v>315</v>
      </c>
      <c r="T25" s="161">
        <v>10</v>
      </c>
      <c r="U25" s="47">
        <f>T25*$U$9/1000</f>
        <v>7.88</v>
      </c>
      <c r="V25" s="232"/>
      <c r="W25" s="228"/>
      <c r="X25" s="539"/>
      <c r="Y25" s="172" t="s">
        <v>338</v>
      </c>
      <c r="Z25" s="148" t="s">
        <v>297</v>
      </c>
      <c r="AA25" s="148">
        <v>1</v>
      </c>
      <c r="AB25" s="43">
        <f>AA25*$AB$9/1000</f>
        <v>0.78800000000000003</v>
      </c>
      <c r="AC25" s="246"/>
      <c r="AD25" s="304"/>
      <c r="AE25" s="634"/>
      <c r="AF25" s="443" t="s">
        <v>339</v>
      </c>
      <c r="AG25" s="48" t="s">
        <v>340</v>
      </c>
      <c r="AH25" s="46"/>
      <c r="AI25" s="306"/>
      <c r="AJ25" s="91"/>
      <c r="AK25" s="235"/>
      <c r="AL25" s="49"/>
    </row>
    <row r="26" spans="1:38" s="50" customFormat="1" ht="22.5" customHeight="1">
      <c r="A26" s="39"/>
      <c r="B26" s="86"/>
      <c r="C26" s="545"/>
      <c r="D26" s="312"/>
      <c r="E26" s="444"/>
      <c r="F26" s="44"/>
      <c r="G26" s="74"/>
      <c r="H26" s="44"/>
      <c r="I26" s="228"/>
      <c r="J26" s="567"/>
      <c r="K26" s="156"/>
      <c r="L26" s="157"/>
      <c r="M26" s="157"/>
      <c r="N26" s="183"/>
      <c r="O26" s="225"/>
      <c r="P26" s="228"/>
      <c r="Q26" s="569"/>
      <c r="R26" s="187" t="s">
        <v>341</v>
      </c>
      <c r="S26" s="188" t="s">
        <v>342</v>
      </c>
      <c r="T26" s="188">
        <v>3</v>
      </c>
      <c r="U26" s="97">
        <f>T26*$U$9/1000/0.15</f>
        <v>15.76</v>
      </c>
      <c r="V26" s="232"/>
      <c r="W26" s="228"/>
      <c r="X26" s="539"/>
      <c r="Y26" s="168"/>
      <c r="Z26" s="445"/>
      <c r="AA26" s="179"/>
      <c r="AB26" s="151"/>
      <c r="AC26" s="225"/>
      <c r="AD26" s="304"/>
      <c r="AE26" s="634"/>
      <c r="AF26" s="101"/>
      <c r="AG26" s="446"/>
      <c r="AH26" s="59"/>
      <c r="AI26" s="248"/>
      <c r="AJ26" s="249"/>
      <c r="AK26" s="235"/>
      <c r="AL26" s="49"/>
    </row>
    <row r="27" spans="1:38" s="50" customFormat="1" ht="22.5" customHeight="1">
      <c r="A27" s="82"/>
      <c r="B27" s="86"/>
      <c r="C27" s="545"/>
      <c r="D27" s="53"/>
      <c r="E27" s="44"/>
      <c r="F27" s="44"/>
      <c r="G27" s="74"/>
      <c r="H27" s="225"/>
      <c r="I27" s="228"/>
      <c r="J27" s="567"/>
      <c r="K27" s="158"/>
      <c r="L27" s="37"/>
      <c r="M27" s="37"/>
      <c r="N27" s="183"/>
      <c r="O27" s="225"/>
      <c r="P27" s="228"/>
      <c r="Q27" s="570"/>
      <c r="R27" s="190"/>
      <c r="S27" s="191"/>
      <c r="T27" s="191"/>
      <c r="U27" s="250"/>
      <c r="V27" s="229"/>
      <c r="W27" s="228"/>
      <c r="X27" s="539"/>
      <c r="Y27" s="168"/>
      <c r="Z27" s="445"/>
      <c r="AA27" s="37"/>
      <c r="AB27" s="90"/>
      <c r="AC27" s="251"/>
      <c r="AD27" s="304"/>
      <c r="AE27" s="634"/>
      <c r="AF27" s="447"/>
      <c r="AG27" s="48"/>
      <c r="AH27" s="44"/>
      <c r="AI27" s="104"/>
      <c r="AJ27" s="252"/>
      <c r="AK27" s="235"/>
      <c r="AL27" s="49"/>
    </row>
    <row r="28" spans="1:38" s="32" customFormat="1" ht="22.5" customHeight="1">
      <c r="A28" s="51"/>
      <c r="B28" s="86"/>
      <c r="C28" s="547"/>
      <c r="D28" s="225" t="s">
        <v>251</v>
      </c>
      <c r="E28" s="330"/>
      <c r="F28" s="257">
        <f>SUM(F21:F27)</f>
        <v>66</v>
      </c>
      <c r="G28" s="80">
        <f>SUM(G21:G26)</f>
        <v>52.007999999999996</v>
      </c>
      <c r="H28" s="254"/>
      <c r="I28" s="225"/>
      <c r="J28" s="567"/>
      <c r="K28" s="192" t="s">
        <v>251</v>
      </c>
      <c r="L28" s="192"/>
      <c r="M28" s="192">
        <f>SUM(M21:M27)</f>
        <v>83.7</v>
      </c>
      <c r="N28" s="242">
        <f>SUM(N21:N26)</f>
        <v>69.808044444444448</v>
      </c>
      <c r="O28" s="242"/>
      <c r="P28" s="225"/>
      <c r="Q28" s="571"/>
      <c r="R28" s="192" t="s">
        <v>251</v>
      </c>
      <c r="S28" s="192"/>
      <c r="T28" s="171">
        <f>SUM(T21:T27)</f>
        <v>104</v>
      </c>
      <c r="U28" s="242">
        <f>SUM(U21:U26)</f>
        <v>95.347999999999999</v>
      </c>
      <c r="V28" s="242"/>
      <c r="W28" s="225"/>
      <c r="X28" s="539"/>
      <c r="Y28" s="192" t="s">
        <v>251</v>
      </c>
      <c r="Z28" s="192"/>
      <c r="AA28" s="192">
        <f>SUM(AA21:AA27)</f>
        <v>81</v>
      </c>
      <c r="AB28" s="79">
        <f>SUM(AB21:AB26)</f>
        <v>63.827999999999989</v>
      </c>
      <c r="AC28" s="244"/>
      <c r="AD28" s="226"/>
      <c r="AE28" s="635"/>
      <c r="AF28" s="331" t="s">
        <v>251</v>
      </c>
      <c r="AG28" s="331"/>
      <c r="AH28" s="171">
        <f>SUM(AH21:AH27)</f>
        <v>87</v>
      </c>
      <c r="AI28" s="79">
        <f>SUM(AI21:AI26)</f>
        <v>40.975999999999999</v>
      </c>
      <c r="AJ28" s="245"/>
      <c r="AK28" s="230"/>
      <c r="AL28" s="31"/>
    </row>
    <row r="29" spans="1:38" s="50" customFormat="1" ht="22.5" customHeight="1">
      <c r="A29" s="51"/>
      <c r="B29" s="85"/>
      <c r="C29" s="586" t="s">
        <v>343</v>
      </c>
      <c r="D29" s="92" t="s">
        <v>344</v>
      </c>
      <c r="E29" s="44" t="s">
        <v>277</v>
      </c>
      <c r="F29" s="44">
        <v>65</v>
      </c>
      <c r="G29" s="388">
        <f>F29*$G$9/1000</f>
        <v>51.22</v>
      </c>
      <c r="H29" s="225"/>
      <c r="I29" s="228"/>
      <c r="J29" s="551" t="s">
        <v>343</v>
      </c>
      <c r="K29" s="92" t="s">
        <v>345</v>
      </c>
      <c r="L29" s="44" t="s">
        <v>277</v>
      </c>
      <c r="M29" s="44">
        <v>65</v>
      </c>
      <c r="N29" s="47">
        <f>M29*$N$9/1000</f>
        <v>51.22</v>
      </c>
      <c r="O29" s="225"/>
      <c r="P29" s="228"/>
      <c r="Q29" s="551"/>
      <c r="R29" s="60"/>
      <c r="S29" s="46"/>
      <c r="T29" s="44"/>
      <c r="U29" s="159"/>
      <c r="V29" s="232"/>
      <c r="W29" s="228"/>
      <c r="X29" s="540" t="s">
        <v>343</v>
      </c>
      <c r="Y29" s="92" t="s">
        <v>346</v>
      </c>
      <c r="Z29" s="44" t="s">
        <v>347</v>
      </c>
      <c r="AA29" s="92" t="s">
        <v>348</v>
      </c>
      <c r="AB29" s="159"/>
      <c r="AC29" s="44"/>
      <c r="AD29" s="389"/>
      <c r="AE29" s="551" t="s">
        <v>343</v>
      </c>
      <c r="AF29" s="172" t="s">
        <v>349</v>
      </c>
      <c r="AG29" s="37" t="s">
        <v>350</v>
      </c>
      <c r="AH29" s="37">
        <v>65</v>
      </c>
      <c r="AI29" s="390">
        <f>AH29*$G$9/1000</f>
        <v>51.22</v>
      </c>
      <c r="AJ29" s="249"/>
      <c r="AK29" s="235"/>
      <c r="AL29" s="49"/>
    </row>
    <row r="30" spans="1:38" s="50" customFormat="1" ht="22.5" customHeight="1">
      <c r="A30" s="82"/>
      <c r="B30" s="68"/>
      <c r="C30" s="586"/>
      <c r="D30" s="92" t="s">
        <v>296</v>
      </c>
      <c r="E30" s="44" t="s">
        <v>297</v>
      </c>
      <c r="F30" s="44">
        <v>0.3</v>
      </c>
      <c r="G30" s="391">
        <f>F30*$G$9/1000</f>
        <v>0.23639999999999997</v>
      </c>
      <c r="H30" s="225"/>
      <c r="I30" s="228"/>
      <c r="J30" s="551"/>
      <c r="K30" s="92" t="s">
        <v>296</v>
      </c>
      <c r="L30" s="148" t="s">
        <v>297</v>
      </c>
      <c r="M30" s="44">
        <v>0.3</v>
      </c>
      <c r="N30" s="43">
        <f>M30*$N$9/1000</f>
        <v>0.23639999999999997</v>
      </c>
      <c r="O30" s="225"/>
      <c r="P30" s="228"/>
      <c r="Q30" s="551"/>
      <c r="R30" s="60"/>
      <c r="S30" s="46"/>
      <c r="T30" s="44"/>
      <c r="U30" s="392"/>
      <c r="V30" s="232"/>
      <c r="W30" s="228"/>
      <c r="X30" s="541"/>
      <c r="Y30" s="92" t="s">
        <v>296</v>
      </c>
      <c r="Z30" s="44" t="s">
        <v>297</v>
      </c>
      <c r="AA30" s="44">
        <v>0.3</v>
      </c>
      <c r="AB30" s="43">
        <f>AA30*$AB$9/1000</f>
        <v>0.23639999999999997</v>
      </c>
      <c r="AC30" s="44"/>
      <c r="AD30" s="389"/>
      <c r="AE30" s="551"/>
      <c r="AF30" s="172" t="s">
        <v>296</v>
      </c>
      <c r="AG30" s="37" t="s">
        <v>297</v>
      </c>
      <c r="AH30" s="148">
        <v>0.3</v>
      </c>
      <c r="AI30" s="145">
        <f>AH30*$G$9/1000</f>
        <v>0.23639999999999997</v>
      </c>
      <c r="AJ30" s="249"/>
      <c r="AK30" s="235"/>
      <c r="AL30" s="49"/>
    </row>
    <row r="31" spans="1:38" s="50" customFormat="1" ht="22.5" customHeight="1">
      <c r="A31" s="51"/>
      <c r="B31" s="66"/>
      <c r="C31" s="586"/>
      <c r="D31" s="172"/>
      <c r="E31" s="37"/>
      <c r="F31" s="148"/>
      <c r="G31" s="391"/>
      <c r="H31" s="225"/>
      <c r="I31" s="228"/>
      <c r="J31" s="551"/>
      <c r="K31" s="92"/>
      <c r="L31" s="44"/>
      <c r="M31" s="44"/>
      <c r="N31" s="79"/>
      <c r="O31" s="225"/>
      <c r="P31" s="228"/>
      <c r="Q31" s="551"/>
      <c r="R31" s="60"/>
      <c r="S31" s="46"/>
      <c r="T31" s="44"/>
      <c r="U31" s="392"/>
      <c r="V31" s="232"/>
      <c r="W31" s="228"/>
      <c r="X31" s="541"/>
      <c r="Y31" s="170"/>
      <c r="Z31" s="37"/>
      <c r="AA31" s="37"/>
      <c r="AB31" s="392"/>
      <c r="AC31" s="44"/>
      <c r="AD31" s="389"/>
      <c r="AE31" s="551"/>
      <c r="AF31" s="172"/>
      <c r="AG31" s="37"/>
      <c r="AH31" s="148"/>
      <c r="AI31" s="145"/>
      <c r="AJ31" s="249"/>
      <c r="AK31" s="235"/>
      <c r="AL31" s="49"/>
    </row>
    <row r="32" spans="1:38" s="50" customFormat="1" ht="22.5" customHeight="1">
      <c r="A32" s="82"/>
      <c r="B32" s="68"/>
      <c r="C32" s="586"/>
      <c r="D32" s="172"/>
      <c r="E32" s="148"/>
      <c r="F32" s="37"/>
      <c r="G32" s="315"/>
      <c r="H32" s="225"/>
      <c r="I32" s="228"/>
      <c r="J32" s="551"/>
      <c r="K32" s="92"/>
      <c r="L32" s="44"/>
      <c r="M32" s="44"/>
      <c r="N32" s="44"/>
      <c r="O32" s="225"/>
      <c r="P32" s="228"/>
      <c r="Q32" s="551"/>
      <c r="R32" s="393"/>
      <c r="S32" s="394"/>
      <c r="T32" s="394"/>
      <c r="U32" s="395"/>
      <c r="V32" s="232"/>
      <c r="W32" s="228"/>
      <c r="X32" s="541"/>
      <c r="Y32" s="158"/>
      <c r="Z32" s="37"/>
      <c r="AA32" s="37"/>
      <c r="AB32" s="159"/>
      <c r="AC32" s="44"/>
      <c r="AD32" s="389"/>
      <c r="AE32" s="551"/>
      <c r="AF32" s="93"/>
      <c r="AG32" s="57"/>
      <c r="AH32" s="57"/>
      <c r="AI32" s="78"/>
      <c r="AJ32" s="249"/>
      <c r="AK32" s="235"/>
      <c r="AL32" s="49"/>
    </row>
    <row r="33" spans="1:41" s="50" customFormat="1" ht="22.5" customHeight="1">
      <c r="A33" s="82"/>
      <c r="B33" s="85"/>
      <c r="C33" s="586"/>
      <c r="D33" s="170"/>
      <c r="E33" s="37"/>
      <c r="F33" s="37"/>
      <c r="G33" s="37"/>
      <c r="H33" s="225"/>
      <c r="I33" s="228"/>
      <c r="J33" s="551"/>
      <c r="K33" s="92"/>
      <c r="L33" s="44"/>
      <c r="M33" s="44"/>
      <c r="N33" s="44"/>
      <c r="O33" s="225"/>
      <c r="P33" s="228"/>
      <c r="Q33" s="551"/>
      <c r="R33" s="93"/>
      <c r="S33" s="57"/>
      <c r="T33" s="57"/>
      <c r="U33" s="57"/>
      <c r="V33" s="232"/>
      <c r="W33" s="228"/>
      <c r="X33" s="541"/>
      <c r="Y33" s="396"/>
      <c r="Z33" s="448"/>
      <c r="AA33" s="37"/>
      <c r="AB33" s="159"/>
      <c r="AC33" s="44"/>
      <c r="AD33" s="389"/>
      <c r="AE33" s="551"/>
      <c r="AF33" s="93"/>
      <c r="AG33" s="57"/>
      <c r="AH33" s="57"/>
      <c r="AI33" s="44"/>
      <c r="AJ33" s="249"/>
      <c r="AK33" s="235"/>
      <c r="AL33" s="49"/>
    </row>
    <row r="34" spans="1:41" s="32" customFormat="1" ht="21" customHeight="1">
      <c r="A34" s="82"/>
      <c r="B34" s="94"/>
      <c r="C34" s="586"/>
      <c r="D34" s="309" t="s">
        <v>251</v>
      </c>
      <c r="E34" s="309"/>
      <c r="F34" s="309">
        <f>SUM(F29:F33)</f>
        <v>65.3</v>
      </c>
      <c r="G34" s="397">
        <f>SUM(G29:G32)</f>
        <v>51.456400000000002</v>
      </c>
      <c r="H34" s="398"/>
      <c r="I34" s="258"/>
      <c r="J34" s="585"/>
      <c r="K34" s="309" t="s">
        <v>251</v>
      </c>
      <c r="L34" s="309"/>
      <c r="M34" s="309">
        <f>SUM(M29:M33)</f>
        <v>65.3</v>
      </c>
      <c r="N34" s="397">
        <f>SUM(N29:N32)</f>
        <v>51.456400000000002</v>
      </c>
      <c r="O34" s="399"/>
      <c r="P34" s="258"/>
      <c r="Q34" s="585"/>
      <c r="R34" s="309"/>
      <c r="S34" s="309"/>
      <c r="T34" s="309"/>
      <c r="U34" s="397"/>
      <c r="V34" s="400"/>
      <c r="W34" s="258"/>
      <c r="X34" s="541"/>
      <c r="Y34" s="401" t="s">
        <v>351</v>
      </c>
      <c r="Z34" s="401"/>
      <c r="AA34" s="402">
        <f>SUM(AA29:AA33)</f>
        <v>0.3</v>
      </c>
      <c r="AB34" s="403">
        <f>SUM(AB29:AB33)</f>
        <v>0.23639999999999997</v>
      </c>
      <c r="AC34" s="404"/>
      <c r="AD34" s="42"/>
      <c r="AE34" s="551"/>
      <c r="AF34" s="42" t="s">
        <v>251</v>
      </c>
      <c r="AG34" s="42"/>
      <c r="AH34" s="44">
        <f>SUM(AH29:AH33)</f>
        <v>65.3</v>
      </c>
      <c r="AI34" s="405">
        <f>SUM(AI29:AI33)</f>
        <v>51.456400000000002</v>
      </c>
      <c r="AJ34" s="245"/>
      <c r="AK34" s="259"/>
      <c r="AL34" s="31"/>
    </row>
    <row r="35" spans="1:41" s="50" customFormat="1" ht="22.5" customHeight="1">
      <c r="A35" s="82"/>
      <c r="B35" s="96"/>
      <c r="C35" s="645" t="s">
        <v>352</v>
      </c>
      <c r="D35" s="45" t="s">
        <v>353</v>
      </c>
      <c r="E35" s="44" t="s">
        <v>277</v>
      </c>
      <c r="F35" s="46">
        <v>35</v>
      </c>
      <c r="G35" s="183">
        <f>F35*$G$9/1000</f>
        <v>27.58</v>
      </c>
      <c r="H35" s="227"/>
      <c r="I35" s="228"/>
      <c r="J35" s="525" t="s">
        <v>354</v>
      </c>
      <c r="K35" s="149" t="s">
        <v>319</v>
      </c>
      <c r="L35" s="148" t="s">
        <v>277</v>
      </c>
      <c r="M35" s="148">
        <v>9</v>
      </c>
      <c r="N35" s="159">
        <f>M35*$N$9/1000</f>
        <v>7.0919999999999996</v>
      </c>
      <c r="O35" s="171"/>
      <c r="P35" s="314"/>
      <c r="Q35" s="540" t="s">
        <v>355</v>
      </c>
      <c r="R35" s="158" t="s">
        <v>356</v>
      </c>
      <c r="S35" s="37" t="s">
        <v>330</v>
      </c>
      <c r="T35" s="37">
        <v>25</v>
      </c>
      <c r="U35" s="159">
        <f>T35*$U$9/1000</f>
        <v>19.7</v>
      </c>
      <c r="V35" s="225"/>
      <c r="W35" s="228"/>
      <c r="X35" s="567" t="s">
        <v>357</v>
      </c>
      <c r="Y35" s="149" t="s">
        <v>358</v>
      </c>
      <c r="Z35" s="37" t="s">
        <v>277</v>
      </c>
      <c r="AA35" s="148">
        <v>28</v>
      </c>
      <c r="AB35" s="159">
        <f>AA35*$AB$9/1000</f>
        <v>22.064</v>
      </c>
      <c r="AC35" s="225"/>
      <c r="AD35" s="228"/>
      <c r="AE35" s="567" t="s">
        <v>359</v>
      </c>
      <c r="AF35" s="149" t="s">
        <v>360</v>
      </c>
      <c r="AG35" s="37" t="s">
        <v>361</v>
      </c>
      <c r="AH35" s="148">
        <v>23</v>
      </c>
      <c r="AI35" s="47">
        <f>AH35*$AI$9/1000</f>
        <v>18.123999999999999</v>
      </c>
      <c r="AJ35" s="71"/>
      <c r="AK35" s="235"/>
      <c r="AL35" s="49"/>
    </row>
    <row r="36" spans="1:41" s="50" customFormat="1" ht="22.5" customHeight="1">
      <c r="A36" s="82"/>
      <c r="B36" s="96"/>
      <c r="C36" s="645"/>
      <c r="D36" s="178" t="s">
        <v>362</v>
      </c>
      <c r="E36" s="431" t="s">
        <v>294</v>
      </c>
      <c r="F36" s="59">
        <v>0.5</v>
      </c>
      <c r="G36" s="184">
        <f>F36*$G$9/1000</f>
        <v>0.39400000000000002</v>
      </c>
      <c r="H36" s="227"/>
      <c r="I36" s="228"/>
      <c r="J36" s="525"/>
      <c r="K36" s="149" t="s">
        <v>363</v>
      </c>
      <c r="L36" s="148" t="s">
        <v>277</v>
      </c>
      <c r="M36" s="148">
        <v>5</v>
      </c>
      <c r="N36" s="159">
        <f>M36*$N$9/1000</f>
        <v>3.94</v>
      </c>
      <c r="O36" s="171"/>
      <c r="P36" s="314"/>
      <c r="Q36" s="573"/>
      <c r="R36" s="158" t="s">
        <v>313</v>
      </c>
      <c r="S36" s="37" t="s">
        <v>315</v>
      </c>
      <c r="T36" s="37">
        <v>6</v>
      </c>
      <c r="U36" s="159">
        <f>T36*$U$9/1000</f>
        <v>4.7279999999999998</v>
      </c>
      <c r="V36" s="225"/>
      <c r="W36" s="228"/>
      <c r="X36" s="567"/>
      <c r="Y36" s="149" t="s">
        <v>364</v>
      </c>
      <c r="Z36" s="37" t="s">
        <v>280</v>
      </c>
      <c r="AA36" s="148">
        <v>6</v>
      </c>
      <c r="AB36" s="159">
        <f>AA36*$AB$9/1000</f>
        <v>4.7279999999999998</v>
      </c>
      <c r="AC36" s="225"/>
      <c r="AD36" s="228"/>
      <c r="AE36" s="567"/>
      <c r="AF36" s="45" t="s">
        <v>365</v>
      </c>
      <c r="AG36" s="46" t="s">
        <v>366</v>
      </c>
      <c r="AH36" s="46">
        <v>3</v>
      </c>
      <c r="AI36" s="47">
        <f>AH36*$AI$9/1000</f>
        <v>2.3639999999999999</v>
      </c>
      <c r="AJ36" s="71"/>
      <c r="AK36" s="235"/>
      <c r="AL36" s="49"/>
    </row>
    <row r="37" spans="1:41" s="50" customFormat="1" ht="22.5" customHeight="1">
      <c r="A37" s="98"/>
      <c r="B37" s="96"/>
      <c r="C37" s="645"/>
      <c r="D37" s="45"/>
      <c r="E37" s="431"/>
      <c r="F37" s="59"/>
      <c r="G37" s="184"/>
      <c r="H37" s="227"/>
      <c r="I37" s="228"/>
      <c r="J37" s="525"/>
      <c r="K37" s="158" t="s">
        <v>367</v>
      </c>
      <c r="L37" s="37" t="s">
        <v>277</v>
      </c>
      <c r="M37" s="148">
        <v>15</v>
      </c>
      <c r="N37" s="159">
        <f>M37*$N$9/1000</f>
        <v>11.82</v>
      </c>
      <c r="O37" s="171"/>
      <c r="P37" s="314"/>
      <c r="Q37" s="573"/>
      <c r="R37" s="158" t="s">
        <v>331</v>
      </c>
      <c r="S37" s="37" t="s">
        <v>277</v>
      </c>
      <c r="T37" s="37">
        <v>1</v>
      </c>
      <c r="U37" s="392">
        <f>T37*$U$9/1000</f>
        <v>0.78800000000000003</v>
      </c>
      <c r="V37" s="225"/>
      <c r="W37" s="228"/>
      <c r="X37" s="567"/>
      <c r="Y37" s="149" t="s">
        <v>368</v>
      </c>
      <c r="Z37" s="37" t="s">
        <v>369</v>
      </c>
      <c r="AA37" s="148">
        <v>3.2</v>
      </c>
      <c r="AB37" s="392">
        <f>AA37*$AB$9/1000</f>
        <v>2.5216000000000003</v>
      </c>
      <c r="AC37" s="225"/>
      <c r="AD37" s="228"/>
      <c r="AE37" s="567"/>
      <c r="AF37" s="149"/>
      <c r="AG37" s="37"/>
      <c r="AH37" s="148"/>
      <c r="AI37" s="43"/>
      <c r="AJ37" s="71"/>
      <c r="AK37" s="235"/>
      <c r="AL37" s="49"/>
    </row>
    <row r="38" spans="1:41" s="50" customFormat="1" ht="22.5" customHeight="1">
      <c r="A38" s="100"/>
      <c r="B38" s="85"/>
      <c r="C38" s="645"/>
      <c r="D38" s="336"/>
      <c r="E38" s="44"/>
      <c r="F38" s="337"/>
      <c r="G38" s="184"/>
      <c r="H38" s="227"/>
      <c r="I38" s="228"/>
      <c r="J38" s="525"/>
      <c r="K38" s="45" t="s">
        <v>365</v>
      </c>
      <c r="L38" s="46" t="s">
        <v>366</v>
      </c>
      <c r="M38" s="46">
        <v>3</v>
      </c>
      <c r="N38" s="47">
        <f>M38*$N$9/1000</f>
        <v>2.3639999999999999</v>
      </c>
      <c r="O38" s="171"/>
      <c r="P38" s="314"/>
      <c r="Q38" s="573"/>
      <c r="R38" s="158"/>
      <c r="S38" s="37"/>
      <c r="T38" s="37"/>
      <c r="U38" s="315"/>
      <c r="V38" s="225"/>
      <c r="W38" s="228"/>
      <c r="X38" s="567"/>
      <c r="Y38" s="45" t="s">
        <v>365</v>
      </c>
      <c r="Z38" s="46" t="s">
        <v>366</v>
      </c>
      <c r="AA38" s="46">
        <v>3</v>
      </c>
      <c r="AB38" s="159">
        <f>AA38*$AB$9/1000</f>
        <v>2.3639999999999999</v>
      </c>
      <c r="AC38" s="225"/>
      <c r="AD38" s="228"/>
      <c r="AE38" s="567"/>
      <c r="AF38" s="45"/>
      <c r="AG38" s="46"/>
      <c r="AH38" s="46"/>
      <c r="AI38" s="43"/>
      <c r="AJ38" s="249"/>
      <c r="AK38" s="235"/>
      <c r="AL38" s="49"/>
    </row>
    <row r="39" spans="1:41" s="50" customFormat="1" ht="22.5" customHeight="1">
      <c r="A39" s="51"/>
      <c r="B39" s="40"/>
      <c r="C39" s="645"/>
      <c r="D39" s="45"/>
      <c r="E39" s="431"/>
      <c r="F39" s="59"/>
      <c r="G39" s="74"/>
      <c r="H39" s="227"/>
      <c r="I39" s="228"/>
      <c r="J39" s="525"/>
      <c r="K39" s="149"/>
      <c r="L39" s="148"/>
      <c r="M39" s="148"/>
      <c r="N39" s="159"/>
      <c r="O39" s="171"/>
      <c r="P39" s="314"/>
      <c r="Q39" s="573"/>
      <c r="R39" s="175"/>
      <c r="S39" s="449"/>
      <c r="T39" s="176"/>
      <c r="U39" s="315"/>
      <c r="V39" s="225"/>
      <c r="W39" s="228"/>
      <c r="X39" s="567"/>
      <c r="Y39" s="149"/>
      <c r="Z39" s="450"/>
      <c r="AA39" s="161"/>
      <c r="AB39" s="315"/>
      <c r="AC39" s="225"/>
      <c r="AD39" s="228"/>
      <c r="AE39" s="567"/>
      <c r="AF39" s="149"/>
      <c r="AG39" s="450"/>
      <c r="AH39" s="161"/>
      <c r="AI39" s="184"/>
      <c r="AJ39" s="249"/>
      <c r="AK39" s="235"/>
      <c r="AL39" s="49"/>
    </row>
    <row r="40" spans="1:41" s="50" customFormat="1" ht="22.5" customHeight="1">
      <c r="A40" s="39"/>
      <c r="B40" s="102"/>
      <c r="C40" s="645"/>
      <c r="D40" s="101"/>
      <c r="E40" s="446"/>
      <c r="F40" s="59"/>
      <c r="G40" s="74"/>
      <c r="H40" s="227"/>
      <c r="I40" s="228"/>
      <c r="J40" s="525"/>
      <c r="K40" s="158"/>
      <c r="L40" s="37"/>
      <c r="M40" s="37"/>
      <c r="N40" s="316"/>
      <c r="O40" s="171"/>
      <c r="P40" s="314"/>
      <c r="Q40" s="573"/>
      <c r="R40" s="149"/>
      <c r="S40" s="148"/>
      <c r="T40" s="148"/>
      <c r="U40" s="180"/>
      <c r="V40" s="225"/>
      <c r="W40" s="228"/>
      <c r="X40" s="567"/>
      <c r="Y40" s="178"/>
      <c r="Z40" s="451"/>
      <c r="AA40" s="161"/>
      <c r="AB40" s="317"/>
      <c r="AC40" s="225"/>
      <c r="AD40" s="228"/>
      <c r="AE40" s="567"/>
      <c r="AF40" s="178"/>
      <c r="AG40" s="451"/>
      <c r="AH40" s="161"/>
      <c r="AI40" s="193"/>
      <c r="AJ40" s="249"/>
      <c r="AK40" s="235"/>
      <c r="AL40" s="49"/>
    </row>
    <row r="41" spans="1:41" s="50" customFormat="1" ht="22.5" customHeight="1">
      <c r="A41" s="51"/>
      <c r="B41" s="85"/>
      <c r="C41" s="645"/>
      <c r="D41" s="103" t="s">
        <v>370</v>
      </c>
      <c r="E41" s="44"/>
      <c r="F41" s="44"/>
      <c r="G41" s="74"/>
      <c r="H41" s="227"/>
      <c r="I41" s="228"/>
      <c r="J41" s="525"/>
      <c r="K41" s="158"/>
      <c r="L41" s="37"/>
      <c r="M41" s="37"/>
      <c r="N41" s="318"/>
      <c r="O41" s="171"/>
      <c r="P41" s="314"/>
      <c r="Q41" s="573"/>
      <c r="R41" s="158"/>
      <c r="S41" s="37"/>
      <c r="T41" s="37"/>
      <c r="U41" s="37"/>
      <c r="V41" s="225"/>
      <c r="W41" s="228"/>
      <c r="X41" s="567"/>
      <c r="Y41" s="158"/>
      <c r="Z41" s="37"/>
      <c r="AA41" s="37"/>
      <c r="AB41" s="37"/>
      <c r="AC41" s="225"/>
      <c r="AD41" s="228"/>
      <c r="AE41" s="567"/>
      <c r="AF41" s="158"/>
      <c r="AG41" s="37"/>
      <c r="AH41" s="37"/>
      <c r="AI41" s="195"/>
      <c r="AJ41" s="249"/>
      <c r="AK41" s="235"/>
      <c r="AL41" s="49"/>
    </row>
    <row r="42" spans="1:41" s="50" customFormat="1" ht="22.5" customHeight="1">
      <c r="A42" s="51"/>
      <c r="B42" s="85"/>
      <c r="C42" s="645"/>
      <c r="D42" s="103" t="s">
        <v>371</v>
      </c>
      <c r="E42" s="44"/>
      <c r="F42" s="44"/>
      <c r="G42" s="44"/>
      <c r="H42" s="227"/>
      <c r="I42" s="228"/>
      <c r="J42" s="525"/>
      <c r="K42" s="158"/>
      <c r="L42" s="37"/>
      <c r="M42" s="37"/>
      <c r="N42" s="181"/>
      <c r="O42" s="171"/>
      <c r="P42" s="314"/>
      <c r="Q42" s="573"/>
      <c r="R42" s="37"/>
      <c r="S42" s="37"/>
      <c r="T42" s="37"/>
      <c r="U42" s="37"/>
      <c r="V42" s="225"/>
      <c r="W42" s="228"/>
      <c r="X42" s="567"/>
      <c r="Y42" s="158"/>
      <c r="Z42" s="37"/>
      <c r="AA42" s="37"/>
      <c r="AB42" s="37"/>
      <c r="AC42" s="225"/>
      <c r="AD42" s="228"/>
      <c r="AE42" s="567"/>
      <c r="AF42" s="158"/>
      <c r="AG42" s="37"/>
      <c r="AH42" s="37"/>
      <c r="AI42" s="44"/>
      <c r="AJ42" s="249"/>
      <c r="AK42" s="235"/>
      <c r="AL42" s="49"/>
    </row>
    <row r="43" spans="1:41" s="32" customFormat="1" ht="21.75" customHeight="1">
      <c r="A43" s="105"/>
      <c r="B43" s="40"/>
      <c r="C43" s="645"/>
      <c r="D43" s="225" t="s">
        <v>251</v>
      </c>
      <c r="E43" s="225"/>
      <c r="F43" s="256">
        <f>SUM(F35:F42)</f>
        <v>35.5</v>
      </c>
      <c r="G43" s="253">
        <f>SUM(G37:G41)</f>
        <v>0</v>
      </c>
      <c r="H43" s="265"/>
      <c r="I43" s="228"/>
      <c r="J43" s="525"/>
      <c r="K43" s="171" t="s">
        <v>251</v>
      </c>
      <c r="L43" s="171"/>
      <c r="M43" s="171">
        <f>SUM(M35:M42)</f>
        <v>32</v>
      </c>
      <c r="N43" s="319">
        <f>SUM(N35:N42)</f>
        <v>25.216000000000001</v>
      </c>
      <c r="O43" s="316"/>
      <c r="P43" s="171">
        <f>V43*T43/1000</f>
        <v>0</v>
      </c>
      <c r="Q43" s="574"/>
      <c r="R43" s="171" t="s">
        <v>251</v>
      </c>
      <c r="S43" s="171"/>
      <c r="T43" s="171">
        <f>SUM(T35:T42)</f>
        <v>32</v>
      </c>
      <c r="U43" s="316">
        <f>SUM(U35:U42)</f>
        <v>25.215999999999998</v>
      </c>
      <c r="V43" s="244"/>
      <c r="W43" s="225"/>
      <c r="X43" s="567"/>
      <c r="Y43" s="171" t="s">
        <v>251</v>
      </c>
      <c r="Z43" s="171"/>
      <c r="AA43" s="171">
        <f>SUM(AA35:AA42)</f>
        <v>40.200000000000003</v>
      </c>
      <c r="AB43" s="316">
        <f>SUM(AB35:AB42)</f>
        <v>31.677600000000002</v>
      </c>
      <c r="AC43" s="244"/>
      <c r="AD43" s="225"/>
      <c r="AE43" s="567"/>
      <c r="AF43" s="171" t="s">
        <v>251</v>
      </c>
      <c r="AG43" s="171"/>
      <c r="AH43" s="171">
        <f>SUM(AH35:AH42)</f>
        <v>26</v>
      </c>
      <c r="AI43" s="79">
        <f>SUM(AI35:AI42)</f>
        <v>20.488</v>
      </c>
      <c r="AJ43" s="266"/>
      <c r="AK43" s="230"/>
      <c r="AL43" s="31"/>
      <c r="AO43" s="106"/>
    </row>
    <row r="44" spans="1:41" s="118" customFormat="1" ht="36" customHeight="1" thickBot="1">
      <c r="A44" s="107"/>
      <c r="B44" s="108"/>
      <c r="C44" s="109"/>
      <c r="D44" s="110"/>
      <c r="E44" s="113"/>
      <c r="F44" s="110"/>
      <c r="G44" s="111"/>
      <c r="H44" s="113"/>
      <c r="I44" s="113"/>
      <c r="J44" s="112" t="s">
        <v>372</v>
      </c>
      <c r="K44" s="113" t="s">
        <v>373</v>
      </c>
      <c r="L44" s="113" t="s">
        <v>374</v>
      </c>
      <c r="M44" s="113"/>
      <c r="N44" s="114">
        <v>30</v>
      </c>
      <c r="O44" s="411"/>
      <c r="P44" s="113"/>
      <c r="Q44" s="115"/>
      <c r="R44" s="110" t="s">
        <v>375</v>
      </c>
      <c r="S44" s="113"/>
      <c r="T44" s="110"/>
      <c r="U44" s="111">
        <f>U9</f>
        <v>788</v>
      </c>
      <c r="V44" s="110"/>
      <c r="W44" s="110"/>
      <c r="X44" s="112" t="s">
        <v>372</v>
      </c>
      <c r="Y44" s="113" t="s">
        <v>373</v>
      </c>
      <c r="Z44" s="113" t="s">
        <v>374</v>
      </c>
      <c r="AA44" s="113"/>
      <c r="AB44" s="114" t="s">
        <v>376</v>
      </c>
      <c r="AC44" s="111"/>
      <c r="AD44" s="116"/>
      <c r="AE44" s="412"/>
      <c r="AF44" s="110" t="s">
        <v>375</v>
      </c>
      <c r="AG44" s="113"/>
      <c r="AH44" s="110"/>
      <c r="AI44" s="111">
        <f>AI9</f>
        <v>788</v>
      </c>
      <c r="AJ44" s="413"/>
      <c r="AK44" s="414"/>
      <c r="AL44" s="117"/>
    </row>
    <row r="45" spans="1:41" s="32" customFormat="1" ht="22.5" customHeight="1">
      <c r="A45" s="119"/>
      <c r="B45" s="120"/>
      <c r="C45" s="579" t="s">
        <v>255</v>
      </c>
      <c r="D45" s="580"/>
      <c r="E45" s="415"/>
      <c r="F45" s="121"/>
      <c r="G45" s="572">
        <f>SUM(I11:I44)</f>
        <v>0</v>
      </c>
      <c r="H45" s="572"/>
      <c r="I45" s="224"/>
      <c r="J45" s="538" t="s">
        <v>255</v>
      </c>
      <c r="K45" s="538"/>
      <c r="L45" s="122"/>
      <c r="M45" s="122"/>
      <c r="N45" s="537">
        <f>SUM(P11:P44)</f>
        <v>0</v>
      </c>
      <c r="O45" s="537"/>
      <c r="P45" s="224"/>
      <c r="Q45" s="538" t="s">
        <v>255</v>
      </c>
      <c r="R45" s="538"/>
      <c r="S45" s="122"/>
      <c r="T45" s="122"/>
      <c r="U45" s="537">
        <f>SUM(W11:W44)</f>
        <v>0</v>
      </c>
      <c r="V45" s="537"/>
      <c r="W45" s="224"/>
      <c r="X45" s="538" t="s">
        <v>255</v>
      </c>
      <c r="Y45" s="538"/>
      <c r="Z45" s="122"/>
      <c r="AA45" s="122"/>
      <c r="AB45" s="537">
        <f>SUM(AD11:AD44)</f>
        <v>0</v>
      </c>
      <c r="AC45" s="537"/>
      <c r="AD45" s="267"/>
      <c r="AE45" s="538" t="s">
        <v>255</v>
      </c>
      <c r="AF45" s="538"/>
      <c r="AG45" s="416"/>
      <c r="AH45" s="122"/>
      <c r="AI45" s="537">
        <f>SUM(AK11:AK44)</f>
        <v>0</v>
      </c>
      <c r="AJ45" s="537"/>
      <c r="AK45" s="268"/>
      <c r="AL45" s="123"/>
    </row>
    <row r="46" spans="1:41" s="32" customFormat="1" ht="22.5" customHeight="1">
      <c r="A46" s="124"/>
      <c r="B46" s="125"/>
      <c r="C46" s="561" t="s">
        <v>377</v>
      </c>
      <c r="D46" s="269" t="s">
        <v>378</v>
      </c>
      <c r="E46" s="417"/>
      <c r="F46" s="126"/>
      <c r="G46" s="523">
        <v>4.9000000000000004</v>
      </c>
      <c r="H46" s="523"/>
      <c r="I46" s="270"/>
      <c r="J46" s="531" t="s">
        <v>377</v>
      </c>
      <c r="K46" s="271" t="s">
        <v>378</v>
      </c>
      <c r="L46" s="271"/>
      <c r="M46" s="126"/>
      <c r="N46" s="527">
        <v>5</v>
      </c>
      <c r="O46" s="527"/>
      <c r="P46" s="222"/>
      <c r="Q46" s="524" t="s">
        <v>377</v>
      </c>
      <c r="R46" s="271" t="s">
        <v>378</v>
      </c>
      <c r="S46" s="271"/>
      <c r="T46" s="126"/>
      <c r="U46" s="527">
        <v>4.5</v>
      </c>
      <c r="V46" s="527"/>
      <c r="W46" s="222"/>
      <c r="X46" s="524" t="s">
        <v>377</v>
      </c>
      <c r="Y46" s="271" t="s">
        <v>378</v>
      </c>
      <c r="Z46" s="271"/>
      <c r="AA46" s="126"/>
      <c r="AB46" s="527">
        <v>4.7</v>
      </c>
      <c r="AC46" s="527"/>
      <c r="AD46" s="272"/>
      <c r="AE46" s="524" t="s">
        <v>377</v>
      </c>
      <c r="AF46" s="271" t="s">
        <v>378</v>
      </c>
      <c r="AG46" s="418"/>
      <c r="AH46" s="127"/>
      <c r="AI46" s="523">
        <v>4.5</v>
      </c>
      <c r="AJ46" s="523"/>
      <c r="AK46" s="273"/>
      <c r="AL46" s="31"/>
    </row>
    <row r="47" spans="1:41" s="32" customFormat="1" ht="22.5" customHeight="1">
      <c r="A47" s="124"/>
      <c r="B47" s="125"/>
      <c r="C47" s="562"/>
      <c r="D47" s="274" t="s">
        <v>379</v>
      </c>
      <c r="E47" s="419"/>
      <c r="F47" s="127"/>
      <c r="G47" s="534">
        <v>1.7</v>
      </c>
      <c r="H47" s="535"/>
      <c r="I47" s="270"/>
      <c r="J47" s="531"/>
      <c r="K47" s="275" t="s">
        <v>379</v>
      </c>
      <c r="L47" s="275"/>
      <c r="M47" s="127"/>
      <c r="N47" s="523">
        <v>1.2</v>
      </c>
      <c r="O47" s="523"/>
      <c r="P47" s="222"/>
      <c r="Q47" s="525"/>
      <c r="R47" s="275" t="s">
        <v>379</v>
      </c>
      <c r="S47" s="275"/>
      <c r="T47" s="127"/>
      <c r="U47" s="523">
        <v>1.2</v>
      </c>
      <c r="V47" s="523"/>
      <c r="W47" s="222"/>
      <c r="X47" s="525"/>
      <c r="Y47" s="275" t="s">
        <v>379</v>
      </c>
      <c r="Z47" s="275"/>
      <c r="AA47" s="127"/>
      <c r="AB47" s="523">
        <v>1.5</v>
      </c>
      <c r="AC47" s="523"/>
      <c r="AD47" s="272"/>
      <c r="AE47" s="525"/>
      <c r="AF47" s="275" t="s">
        <v>379</v>
      </c>
      <c r="AG47" s="223"/>
      <c r="AH47" s="127"/>
      <c r="AI47" s="523">
        <v>1.2</v>
      </c>
      <c r="AJ47" s="523"/>
      <c r="AK47" s="273"/>
      <c r="AL47" s="31"/>
    </row>
    <row r="48" spans="1:41" s="32" customFormat="1" ht="22.5" customHeight="1">
      <c r="A48" s="124"/>
      <c r="B48" s="125"/>
      <c r="C48" s="562"/>
      <c r="D48" s="274" t="s">
        <v>380</v>
      </c>
      <c r="E48" s="419"/>
      <c r="F48" s="127"/>
      <c r="G48" s="534">
        <v>0</v>
      </c>
      <c r="H48" s="535"/>
      <c r="I48" s="270"/>
      <c r="J48" s="531"/>
      <c r="K48" s="275" t="s">
        <v>380</v>
      </c>
      <c r="L48" s="275"/>
      <c r="M48" s="127"/>
      <c r="N48" s="523">
        <v>0</v>
      </c>
      <c r="O48" s="523"/>
      <c r="P48" s="222"/>
      <c r="Q48" s="525"/>
      <c r="R48" s="275" t="s">
        <v>380</v>
      </c>
      <c r="S48" s="275"/>
      <c r="T48" s="127"/>
      <c r="U48" s="523">
        <v>1</v>
      </c>
      <c r="V48" s="523"/>
      <c r="W48" s="222"/>
      <c r="X48" s="525"/>
      <c r="Y48" s="275" t="s">
        <v>380</v>
      </c>
      <c r="Z48" s="275"/>
      <c r="AA48" s="127"/>
      <c r="AB48" s="523">
        <v>0</v>
      </c>
      <c r="AC48" s="523"/>
      <c r="AD48" s="272"/>
      <c r="AE48" s="525"/>
      <c r="AF48" s="275" t="s">
        <v>380</v>
      </c>
      <c r="AG48" s="223"/>
      <c r="AH48" s="127"/>
      <c r="AI48" s="523">
        <v>1</v>
      </c>
      <c r="AJ48" s="523"/>
      <c r="AK48" s="273"/>
      <c r="AL48" s="31"/>
    </row>
    <row r="49" spans="1:38" s="32" customFormat="1" ht="22.5" customHeight="1">
      <c r="A49" s="124"/>
      <c r="B49" s="125"/>
      <c r="C49" s="562"/>
      <c r="D49" s="274" t="s">
        <v>381</v>
      </c>
      <c r="E49" s="419"/>
      <c r="F49" s="127"/>
      <c r="G49" s="534">
        <v>2.5</v>
      </c>
      <c r="H49" s="535"/>
      <c r="I49" s="270"/>
      <c r="J49" s="531"/>
      <c r="K49" s="275" t="s">
        <v>381</v>
      </c>
      <c r="L49" s="275"/>
      <c r="M49" s="127"/>
      <c r="N49" s="523">
        <v>2.5</v>
      </c>
      <c r="O49" s="523"/>
      <c r="P49" s="222"/>
      <c r="Q49" s="525"/>
      <c r="R49" s="275" t="s">
        <v>381</v>
      </c>
      <c r="S49" s="275"/>
      <c r="T49" s="127"/>
      <c r="U49" s="523">
        <v>2.2000000000000002</v>
      </c>
      <c r="V49" s="523"/>
      <c r="W49" s="222"/>
      <c r="X49" s="525"/>
      <c r="Y49" s="275" t="s">
        <v>381</v>
      </c>
      <c r="Z49" s="275"/>
      <c r="AA49" s="127"/>
      <c r="AB49" s="523">
        <v>2.5</v>
      </c>
      <c r="AC49" s="523"/>
      <c r="AD49" s="272"/>
      <c r="AE49" s="525"/>
      <c r="AF49" s="275" t="s">
        <v>381</v>
      </c>
      <c r="AG49" s="223"/>
      <c r="AH49" s="127"/>
      <c r="AI49" s="523">
        <v>2.8</v>
      </c>
      <c r="AJ49" s="523"/>
      <c r="AK49" s="273"/>
      <c r="AL49" s="31"/>
    </row>
    <row r="50" spans="1:38" s="32" customFormat="1" ht="22.5" customHeight="1">
      <c r="A50" s="124"/>
      <c r="B50" s="125"/>
      <c r="C50" s="562"/>
      <c r="D50" s="274" t="s">
        <v>382</v>
      </c>
      <c r="E50" s="419"/>
      <c r="F50" s="127"/>
      <c r="G50" s="534">
        <v>2.8</v>
      </c>
      <c r="H50" s="535"/>
      <c r="I50" s="270"/>
      <c r="J50" s="531"/>
      <c r="K50" s="275" t="s">
        <v>382</v>
      </c>
      <c r="L50" s="275"/>
      <c r="M50" s="127"/>
      <c r="N50" s="523">
        <v>2.6</v>
      </c>
      <c r="O50" s="523"/>
      <c r="P50" s="222"/>
      <c r="Q50" s="525"/>
      <c r="R50" s="275" t="s">
        <v>382</v>
      </c>
      <c r="S50" s="275"/>
      <c r="T50" s="127"/>
      <c r="U50" s="523">
        <v>2.6</v>
      </c>
      <c r="V50" s="523"/>
      <c r="W50" s="222"/>
      <c r="X50" s="525"/>
      <c r="Y50" s="275" t="s">
        <v>382</v>
      </c>
      <c r="Z50" s="275"/>
      <c r="AA50" s="127"/>
      <c r="AB50" s="523">
        <v>2.8</v>
      </c>
      <c r="AC50" s="523"/>
      <c r="AD50" s="272"/>
      <c r="AE50" s="525"/>
      <c r="AF50" s="275" t="s">
        <v>382</v>
      </c>
      <c r="AG50" s="223"/>
      <c r="AH50" s="127"/>
      <c r="AI50" s="523">
        <v>2.8</v>
      </c>
      <c r="AJ50" s="523"/>
      <c r="AK50" s="273"/>
      <c r="AL50" s="31"/>
    </row>
    <row r="51" spans="1:38" s="32" customFormat="1" ht="22.5" customHeight="1">
      <c r="A51" s="128"/>
      <c r="B51" s="129"/>
      <c r="C51" s="563"/>
      <c r="D51" s="276" t="s">
        <v>377</v>
      </c>
      <c r="E51" s="421"/>
      <c r="F51" s="130"/>
      <c r="G51" s="536">
        <v>699</v>
      </c>
      <c r="H51" s="536"/>
      <c r="I51" s="277"/>
      <c r="J51" s="533"/>
      <c r="K51" s="278" t="s">
        <v>377</v>
      </c>
      <c r="L51" s="278"/>
      <c r="M51" s="130"/>
      <c r="N51" s="522">
        <v>684.5</v>
      </c>
      <c r="O51" s="522"/>
      <c r="P51" s="222"/>
      <c r="Q51" s="525"/>
      <c r="R51" s="278" t="s">
        <v>377</v>
      </c>
      <c r="S51" s="278"/>
      <c r="T51" s="130"/>
      <c r="U51" s="632">
        <v>687</v>
      </c>
      <c r="V51" s="632"/>
      <c r="W51" s="222"/>
      <c r="X51" s="525"/>
      <c r="Y51" s="278" t="s">
        <v>377</v>
      </c>
      <c r="Z51" s="278"/>
      <c r="AA51" s="130"/>
      <c r="AB51" s="632">
        <v>680</v>
      </c>
      <c r="AC51" s="632"/>
      <c r="AD51" s="272"/>
      <c r="AE51" s="525"/>
      <c r="AF51" s="278" t="s">
        <v>377</v>
      </c>
      <c r="AG51" s="422"/>
      <c r="AH51" s="130"/>
      <c r="AI51" s="632">
        <v>741</v>
      </c>
      <c r="AJ51" s="632"/>
      <c r="AK51" s="273"/>
      <c r="AL51" s="31"/>
    </row>
    <row r="52" spans="1:38" s="134" customFormat="1" ht="27.75" customHeight="1">
      <c r="A52" s="131"/>
      <c r="B52" s="132"/>
      <c r="C52" s="279" t="s">
        <v>383</v>
      </c>
      <c r="D52" s="280"/>
      <c r="E52" s="452"/>
      <c r="F52" s="281"/>
      <c r="G52" s="282"/>
      <c r="H52" s="283"/>
      <c r="I52" s="284"/>
      <c r="J52" s="282"/>
      <c r="K52" s="285"/>
      <c r="L52" s="424"/>
      <c r="M52" s="285"/>
      <c r="N52" s="285"/>
      <c r="O52" s="286"/>
      <c r="P52" s="287"/>
      <c r="Q52" s="288"/>
      <c r="R52" s="288"/>
      <c r="S52" s="290"/>
      <c r="T52" s="288"/>
      <c r="U52" s="288"/>
      <c r="V52" s="286"/>
      <c r="W52" s="287"/>
      <c r="X52" s="288"/>
      <c r="Y52" s="288"/>
      <c r="Z52" s="290"/>
      <c r="AA52" s="288"/>
      <c r="AB52" s="288"/>
      <c r="AC52" s="286"/>
      <c r="AD52" s="289"/>
      <c r="AE52" s="290"/>
      <c r="AF52" s="290"/>
      <c r="AG52" s="425"/>
      <c r="AH52" s="290"/>
      <c r="AI52" s="290"/>
      <c r="AJ52" s="291"/>
      <c r="AK52" s="292"/>
      <c r="AL52" s="133"/>
    </row>
    <row r="53" spans="1:38" ht="34.5" customHeight="1" thickBot="1">
      <c r="A53" s="135"/>
      <c r="B53" s="136"/>
      <c r="C53" s="293" t="s">
        <v>384</v>
      </c>
      <c r="D53" s="294"/>
      <c r="E53" s="427"/>
      <c r="F53" s="295"/>
      <c r="G53" s="295"/>
      <c r="H53" s="296"/>
      <c r="I53" s="297"/>
      <c r="J53" s="295"/>
      <c r="K53" s="295"/>
      <c r="L53" s="295"/>
      <c r="M53" s="295"/>
      <c r="N53" s="295"/>
      <c r="O53" s="298"/>
      <c r="P53" s="298"/>
      <c r="Q53" s="295"/>
      <c r="R53" s="295"/>
      <c r="S53" s="295"/>
      <c r="T53" s="295"/>
      <c r="U53" s="299"/>
      <c r="V53" s="298"/>
      <c r="W53" s="298"/>
      <c r="X53" s="295"/>
      <c r="Y53" s="295"/>
      <c r="Z53" s="295"/>
      <c r="AA53" s="299"/>
      <c r="AB53" s="295"/>
      <c r="AC53" s="298"/>
      <c r="AD53" s="300"/>
      <c r="AE53" s="295"/>
      <c r="AF53" s="295"/>
      <c r="AG53" s="427"/>
      <c r="AH53" s="299"/>
      <c r="AI53" s="299"/>
      <c r="AJ53" s="301"/>
      <c r="AK53" s="302"/>
      <c r="AL53" s="137"/>
    </row>
    <row r="54" spans="1:38" ht="22.5" customHeight="1">
      <c r="AK54" s="155"/>
    </row>
    <row r="55" spans="1:38" ht="22.5" customHeight="1">
      <c r="AK55" s="27"/>
    </row>
  </sheetData>
  <mergeCells count="100">
    <mergeCell ref="C1:C6"/>
    <mergeCell ref="J1:K1"/>
    <mergeCell ref="J2:K2"/>
    <mergeCell ref="J3:K3"/>
    <mergeCell ref="J4:K4"/>
    <mergeCell ref="A9:B9"/>
    <mergeCell ref="A8:B8"/>
    <mergeCell ref="I8:I10"/>
    <mergeCell ref="C8:C10"/>
    <mergeCell ref="G9:H9"/>
    <mergeCell ref="C21:C28"/>
    <mergeCell ref="Q11:Q20"/>
    <mergeCell ref="Q35:Q43"/>
    <mergeCell ref="C35:C43"/>
    <mergeCell ref="G45:H45"/>
    <mergeCell ref="J45:K45"/>
    <mergeCell ref="N45:O45"/>
    <mergeCell ref="C11:C13"/>
    <mergeCell ref="Q45:R45"/>
    <mergeCell ref="AB45:AC45"/>
    <mergeCell ref="X45:Y45"/>
    <mergeCell ref="X21:X28"/>
    <mergeCell ref="X11:X13"/>
    <mergeCell ref="X35:X43"/>
    <mergeCell ref="C29:C34"/>
    <mergeCell ref="U45:V45"/>
    <mergeCell ref="C14:C20"/>
    <mergeCell ref="W8:W10"/>
    <mergeCell ref="X8:X10"/>
    <mergeCell ref="Y8:AC8"/>
    <mergeCell ref="AF8:AJ8"/>
    <mergeCell ref="AB9:AC9"/>
    <mergeCell ref="C46:C51"/>
    <mergeCell ref="G48:H48"/>
    <mergeCell ref="N48:O48"/>
    <mergeCell ref="C45:D45"/>
    <mergeCell ref="J11:J13"/>
    <mergeCell ref="AK8:AK10"/>
    <mergeCell ref="AI9:AJ9"/>
    <mergeCell ref="J5:K5"/>
    <mergeCell ref="J6:K6"/>
    <mergeCell ref="C7:AI7"/>
    <mergeCell ref="D8:H8"/>
    <mergeCell ref="J8:J10"/>
    <mergeCell ref="K8:O8"/>
    <mergeCell ref="AD8:AD10"/>
    <mergeCell ref="AE8:AE10"/>
    <mergeCell ref="AE11:AE13"/>
    <mergeCell ref="D13:G13"/>
    <mergeCell ref="J14:J20"/>
    <mergeCell ref="X14:X20"/>
    <mergeCell ref="AE14:AE20"/>
    <mergeCell ref="Q8:Q10"/>
    <mergeCell ref="R8:V8"/>
    <mergeCell ref="N9:O9"/>
    <mergeCell ref="U9:V9"/>
    <mergeCell ref="P8:P10"/>
    <mergeCell ref="AE35:AE43"/>
    <mergeCell ref="AE21:AE28"/>
    <mergeCell ref="J29:J34"/>
    <mergeCell ref="Q29:Q34"/>
    <mergeCell ref="X29:X34"/>
    <mergeCell ref="AE29:AE34"/>
    <mergeCell ref="J21:J28"/>
    <mergeCell ref="Q21:Q28"/>
    <mergeCell ref="J35:J43"/>
    <mergeCell ref="AE45:AF45"/>
    <mergeCell ref="AI45:AJ45"/>
    <mergeCell ref="G46:H46"/>
    <mergeCell ref="J46:J51"/>
    <mergeCell ref="N46:O46"/>
    <mergeCell ref="Q46:Q51"/>
    <mergeCell ref="U46:V46"/>
    <mergeCell ref="X46:X51"/>
    <mergeCell ref="AB46:AC46"/>
    <mergeCell ref="AE46:AE51"/>
    <mergeCell ref="AI46:AJ46"/>
    <mergeCell ref="G47:H47"/>
    <mergeCell ref="N47:O47"/>
    <mergeCell ref="U47:V47"/>
    <mergeCell ref="AB47:AC47"/>
    <mergeCell ref="AI47:AJ47"/>
    <mergeCell ref="AI48:AJ48"/>
    <mergeCell ref="G49:H49"/>
    <mergeCell ref="N49:O49"/>
    <mergeCell ref="U49:V49"/>
    <mergeCell ref="AB49:AC49"/>
    <mergeCell ref="AI49:AJ49"/>
    <mergeCell ref="U48:V48"/>
    <mergeCell ref="AB48:AC48"/>
    <mergeCell ref="AI50:AJ50"/>
    <mergeCell ref="G51:H51"/>
    <mergeCell ref="N51:O51"/>
    <mergeCell ref="U51:V51"/>
    <mergeCell ref="AB51:AC51"/>
    <mergeCell ref="AI51:AJ51"/>
    <mergeCell ref="G50:H50"/>
    <mergeCell ref="N50:O50"/>
    <mergeCell ref="U50:V50"/>
    <mergeCell ref="AB50:AC50"/>
  </mergeCells>
  <phoneticPr fontId="2" type="noConversion"/>
  <printOptions horizontalCentered="1" verticalCentered="1"/>
  <pageMargins left="0.25" right="0.18" top="0.19685039370078741" bottom="0.23622047244094491" header="0.15748031496062992" footer="0.15748031496062992"/>
  <pageSetup paperSize="9" scale="5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55"/>
  <sheetViews>
    <sheetView topLeftCell="C49" workbookViewId="0">
      <selection activeCell="N59" sqref="N59"/>
    </sheetView>
  </sheetViews>
  <sheetFormatPr defaultColWidth="6.08984375" defaultRowHeight="22.5" customHeight="1"/>
  <cols>
    <col min="1" max="1" width="5" style="12" hidden="1" customWidth="1"/>
    <col min="2" max="2" width="4.453125" style="12" hidden="1" customWidth="1"/>
    <col min="3" max="3" width="5.08984375" style="18" customWidth="1"/>
    <col min="4" max="4" width="17.36328125" style="12" customWidth="1"/>
    <col min="5" max="5" width="8.6328125" style="12" customWidth="1"/>
    <col min="6" max="6" width="6.36328125" style="138" hidden="1" customWidth="1"/>
    <col min="7" max="7" width="15.6328125" style="12" customWidth="1"/>
    <col min="8" max="8" width="6.36328125" style="17" hidden="1" customWidth="1"/>
    <col min="9" max="9" width="6.90625" style="140" hidden="1" customWidth="1"/>
    <col min="10" max="10" width="5.08984375" style="18" customWidth="1"/>
    <col min="11" max="11" width="17.36328125" style="12" customWidth="1"/>
    <col min="12" max="12" width="8.6328125" style="12" customWidth="1"/>
    <col min="13" max="13" width="6.36328125" style="12" hidden="1" customWidth="1"/>
    <col min="14" max="14" width="15.6328125" style="12" customWidth="1"/>
    <col min="15" max="15" width="6.36328125" style="140" hidden="1" customWidth="1"/>
    <col min="16" max="16" width="7.26953125" style="140" hidden="1" customWidth="1"/>
    <col min="17" max="17" width="5.08984375" style="18" customWidth="1"/>
    <col min="18" max="18" width="17.36328125" style="12" customWidth="1"/>
    <col min="19" max="19" width="8.6328125" style="12" customWidth="1"/>
    <col min="20" max="20" width="6.36328125" style="12" hidden="1" customWidth="1"/>
    <col min="21" max="21" width="15.6328125" style="12" customWidth="1"/>
    <col min="22" max="22" width="6.36328125" style="140" hidden="1" customWidth="1"/>
    <col min="23" max="23" width="6.90625" style="140" hidden="1" customWidth="1"/>
    <col min="24" max="24" width="5.08984375" style="18" customWidth="1"/>
    <col min="25" max="25" width="17.36328125" style="12" customWidth="1"/>
    <col min="26" max="26" width="8.6328125" style="12" customWidth="1"/>
    <col min="27" max="27" width="6.36328125" style="12" hidden="1" customWidth="1"/>
    <col min="28" max="28" width="15.6328125" style="12" customWidth="1"/>
    <col min="29" max="29" width="6.36328125" style="140" hidden="1" customWidth="1"/>
    <col min="30" max="30" width="7.26953125" style="17" hidden="1" customWidth="1"/>
    <col min="31" max="31" width="5.08984375" style="18" customWidth="1"/>
    <col min="32" max="32" width="17.36328125" style="12" customWidth="1"/>
    <col min="33" max="33" width="8.6328125" style="12" customWidth="1"/>
    <col min="34" max="34" width="6.36328125" style="12" hidden="1" customWidth="1"/>
    <col min="35" max="35" width="15.6328125" style="12" customWidth="1"/>
    <col min="36" max="36" width="6.36328125" style="140" hidden="1" customWidth="1"/>
    <col min="37" max="37" width="6.08984375" style="17"/>
    <col min="38" max="38" width="8.7265625" style="12" customWidth="1"/>
    <col min="39" max="39" width="6.08984375" style="12"/>
    <col min="40" max="40" width="0" style="12" hidden="1" customWidth="1"/>
    <col min="41" max="16384" width="6.08984375" style="12"/>
  </cols>
  <sheetData>
    <row r="1" spans="1:38" ht="18" hidden="1" customHeight="1">
      <c r="C1" s="627" t="s">
        <v>385</v>
      </c>
      <c r="D1" s="13" t="s">
        <v>386</v>
      </c>
      <c r="E1" s="453"/>
      <c r="F1" s="14" t="s">
        <v>387</v>
      </c>
      <c r="G1" s="13" t="s">
        <v>388</v>
      </c>
      <c r="H1" s="15"/>
      <c r="I1" s="139"/>
      <c r="J1" s="584" t="s">
        <v>389</v>
      </c>
      <c r="K1" s="584"/>
      <c r="L1" s="361"/>
    </row>
    <row r="2" spans="1:38" ht="18" hidden="1" customHeight="1">
      <c r="C2" s="627"/>
      <c r="D2" s="13"/>
      <c r="E2" s="453"/>
      <c r="F2" s="19"/>
      <c r="G2" s="16"/>
      <c r="H2" s="15"/>
      <c r="I2" s="139"/>
      <c r="J2" s="604"/>
      <c r="K2" s="605"/>
      <c r="L2" s="361"/>
      <c r="Y2" s="20"/>
      <c r="Z2" s="20"/>
    </row>
    <row r="3" spans="1:38" ht="18" hidden="1" customHeight="1">
      <c r="C3" s="627"/>
      <c r="D3" s="13"/>
      <c r="E3" s="453"/>
      <c r="F3" s="19"/>
      <c r="G3" s="16"/>
      <c r="H3" s="15"/>
      <c r="I3" s="139"/>
      <c r="J3" s="604"/>
      <c r="K3" s="605"/>
      <c r="L3" s="361"/>
    </row>
    <row r="4" spans="1:38" ht="18" hidden="1" customHeight="1">
      <c r="C4" s="627"/>
      <c r="D4" s="13"/>
      <c r="E4" s="453"/>
      <c r="F4" s="19"/>
      <c r="G4" s="16"/>
      <c r="H4" s="15"/>
      <c r="I4" s="139"/>
      <c r="J4" s="604"/>
      <c r="K4" s="605"/>
      <c r="L4" s="361"/>
      <c r="Y4" s="20"/>
      <c r="Z4" s="20"/>
    </row>
    <row r="5" spans="1:38" ht="18" hidden="1" customHeight="1">
      <c r="C5" s="627"/>
      <c r="D5" s="13"/>
      <c r="E5" s="453"/>
      <c r="F5" s="19"/>
      <c r="G5" s="16"/>
      <c r="H5" s="15"/>
      <c r="I5" s="139"/>
      <c r="J5" s="604"/>
      <c r="K5" s="605"/>
      <c r="L5" s="361"/>
    </row>
    <row r="6" spans="1:38" ht="18" hidden="1" customHeight="1">
      <c r="C6" s="628"/>
      <c r="D6" s="21" t="s">
        <v>390</v>
      </c>
      <c r="E6" s="454"/>
      <c r="F6" s="22">
        <f>SUM(F2:F5)</f>
        <v>0</v>
      </c>
      <c r="G6" s="23">
        <f>SUM(G2:G5)</f>
        <v>0</v>
      </c>
      <c r="H6" s="24"/>
      <c r="I6" s="141"/>
      <c r="J6" s="615">
        <f>SUM(J2:K5)</f>
        <v>0</v>
      </c>
      <c r="K6" s="616"/>
      <c r="L6" s="361"/>
      <c r="M6" s="25"/>
      <c r="N6" s="26"/>
      <c r="O6" s="142"/>
      <c r="P6" s="142"/>
      <c r="Q6" s="28"/>
      <c r="R6" s="26"/>
      <c r="S6" s="26"/>
      <c r="T6" s="26"/>
      <c r="U6" s="26"/>
      <c r="V6" s="142"/>
      <c r="W6" s="142"/>
      <c r="X6" s="28"/>
      <c r="Y6" s="26"/>
      <c r="Z6" s="26"/>
      <c r="AA6" s="26"/>
      <c r="AB6" s="26"/>
      <c r="AC6" s="142"/>
      <c r="AD6" s="27"/>
      <c r="AE6" s="28"/>
      <c r="AF6" s="26"/>
      <c r="AG6" s="26"/>
      <c r="AH6" s="26"/>
      <c r="AI6" s="26"/>
      <c r="AJ6" s="142"/>
    </row>
    <row r="7" spans="1:38" s="29" customFormat="1" ht="30.75" customHeight="1" thickBot="1">
      <c r="B7" s="30"/>
      <c r="C7" s="603" t="s">
        <v>391</v>
      </c>
      <c r="D7" s="603"/>
      <c r="E7" s="603"/>
      <c r="F7" s="603"/>
      <c r="G7" s="603"/>
      <c r="H7" s="603"/>
      <c r="I7" s="603"/>
      <c r="J7" s="603"/>
      <c r="K7" s="603"/>
      <c r="L7" s="603"/>
      <c r="M7" s="603"/>
      <c r="N7" s="603"/>
      <c r="O7" s="603"/>
      <c r="P7" s="603"/>
      <c r="Q7" s="603"/>
      <c r="R7" s="603"/>
      <c r="S7" s="603"/>
      <c r="T7" s="603"/>
      <c r="U7" s="603"/>
      <c r="V7" s="603"/>
      <c r="W7" s="603"/>
      <c r="X7" s="603"/>
      <c r="Y7" s="603"/>
      <c r="Z7" s="603"/>
      <c r="AA7" s="603"/>
      <c r="AB7" s="603"/>
      <c r="AC7" s="603"/>
      <c r="AD7" s="603"/>
      <c r="AE7" s="603"/>
      <c r="AF7" s="603"/>
      <c r="AG7" s="603"/>
      <c r="AH7" s="603"/>
      <c r="AI7" s="603"/>
      <c r="AJ7" s="143"/>
      <c r="AK7" s="144"/>
    </row>
    <row r="8" spans="1:38" s="32" customFormat="1" ht="24.75" customHeight="1">
      <c r="A8" s="617" t="s">
        <v>392</v>
      </c>
      <c r="B8" s="618"/>
      <c r="C8" s="619" t="s">
        <v>393</v>
      </c>
      <c r="D8" s="624">
        <v>41960</v>
      </c>
      <c r="E8" s="625"/>
      <c r="F8" s="625"/>
      <c r="G8" s="625"/>
      <c r="H8" s="626"/>
      <c r="I8" s="552" t="s">
        <v>394</v>
      </c>
      <c r="J8" s="596" t="s">
        <v>393</v>
      </c>
      <c r="K8" s="600">
        <f>D8+1</f>
        <v>41961</v>
      </c>
      <c r="L8" s="601"/>
      <c r="M8" s="601"/>
      <c r="N8" s="601"/>
      <c r="O8" s="602"/>
      <c r="P8" s="552" t="s">
        <v>394</v>
      </c>
      <c r="Q8" s="596" t="s">
        <v>395</v>
      </c>
      <c r="R8" s="555">
        <f>K8+1</f>
        <v>41962</v>
      </c>
      <c r="S8" s="556"/>
      <c r="T8" s="556"/>
      <c r="U8" s="556"/>
      <c r="V8" s="557"/>
      <c r="W8" s="552" t="s">
        <v>394</v>
      </c>
      <c r="X8" s="558" t="s">
        <v>393</v>
      </c>
      <c r="Y8" s="612">
        <f>R8+1</f>
        <v>41963</v>
      </c>
      <c r="Z8" s="613"/>
      <c r="AA8" s="613"/>
      <c r="AB8" s="613"/>
      <c r="AC8" s="614"/>
      <c r="AD8" s="552" t="s">
        <v>394</v>
      </c>
      <c r="AE8" s="596" t="s">
        <v>393</v>
      </c>
      <c r="AF8" s="609">
        <f>Y8+1</f>
        <v>41964</v>
      </c>
      <c r="AG8" s="610"/>
      <c r="AH8" s="610"/>
      <c r="AI8" s="610"/>
      <c r="AJ8" s="611"/>
      <c r="AK8" s="542" t="s">
        <v>394</v>
      </c>
      <c r="AL8" s="31"/>
    </row>
    <row r="9" spans="1:38" s="32" customFormat="1" ht="21.75" customHeight="1">
      <c r="A9" s="620">
        <v>41057</v>
      </c>
      <c r="B9" s="621"/>
      <c r="C9" s="582"/>
      <c r="D9" s="33" t="s">
        <v>396</v>
      </c>
      <c r="E9" s="33"/>
      <c r="F9" s="33"/>
      <c r="G9" s="622">
        <v>788</v>
      </c>
      <c r="H9" s="623"/>
      <c r="I9" s="553"/>
      <c r="J9" s="549"/>
      <c r="K9" s="33" t="s">
        <v>396</v>
      </c>
      <c r="L9" s="33"/>
      <c r="M9" s="33"/>
      <c r="N9" s="594">
        <v>717</v>
      </c>
      <c r="O9" s="595"/>
      <c r="P9" s="553"/>
      <c r="Q9" s="549"/>
      <c r="R9" s="33" t="s">
        <v>396</v>
      </c>
      <c r="S9" s="33"/>
      <c r="T9" s="33"/>
      <c r="U9" s="594">
        <f>G9</f>
        <v>788</v>
      </c>
      <c r="V9" s="595"/>
      <c r="W9" s="553"/>
      <c r="X9" s="559"/>
      <c r="Y9" s="34" t="s">
        <v>396</v>
      </c>
      <c r="Z9" s="34"/>
      <c r="AA9" s="34"/>
      <c r="AB9" s="606">
        <f>G9</f>
        <v>788</v>
      </c>
      <c r="AC9" s="607"/>
      <c r="AD9" s="553"/>
      <c r="AE9" s="549"/>
      <c r="AF9" s="33" t="s">
        <v>396</v>
      </c>
      <c r="AG9" s="33"/>
      <c r="AH9" s="33"/>
      <c r="AI9" s="594">
        <f>G9</f>
        <v>788</v>
      </c>
      <c r="AJ9" s="608"/>
      <c r="AK9" s="543"/>
      <c r="AL9" s="31"/>
    </row>
    <row r="10" spans="1:38" s="32" customFormat="1" ht="22.5" customHeight="1">
      <c r="A10" s="35"/>
      <c r="B10" s="36"/>
      <c r="C10" s="583"/>
      <c r="D10" s="33" t="s">
        <v>397</v>
      </c>
      <c r="E10" s="33" t="s">
        <v>398</v>
      </c>
      <c r="F10" s="221" t="s">
        <v>399</v>
      </c>
      <c r="G10" s="222" t="s">
        <v>400</v>
      </c>
      <c r="H10" s="223" t="s">
        <v>401</v>
      </c>
      <c r="I10" s="554"/>
      <c r="J10" s="550"/>
      <c r="K10" s="33" t="s">
        <v>397</v>
      </c>
      <c r="L10" s="33" t="s">
        <v>398</v>
      </c>
      <c r="M10" s="221" t="s">
        <v>399</v>
      </c>
      <c r="N10" s="222" t="s">
        <v>400</v>
      </c>
      <c r="O10" s="223" t="s">
        <v>401</v>
      </c>
      <c r="P10" s="554"/>
      <c r="Q10" s="550"/>
      <c r="R10" s="38" t="s">
        <v>397</v>
      </c>
      <c r="S10" s="33" t="s">
        <v>398</v>
      </c>
      <c r="T10" s="221" t="s">
        <v>399</v>
      </c>
      <c r="U10" s="222" t="s">
        <v>400</v>
      </c>
      <c r="V10" s="223" t="s">
        <v>401</v>
      </c>
      <c r="W10" s="554"/>
      <c r="X10" s="560"/>
      <c r="Y10" s="34" t="s">
        <v>397</v>
      </c>
      <c r="Z10" s="33" t="s">
        <v>398</v>
      </c>
      <c r="AA10" s="221" t="s">
        <v>399</v>
      </c>
      <c r="AB10" s="222" t="s">
        <v>400</v>
      </c>
      <c r="AC10" s="223" t="s">
        <v>401</v>
      </c>
      <c r="AD10" s="554"/>
      <c r="AE10" s="550"/>
      <c r="AF10" s="33" t="s">
        <v>397</v>
      </c>
      <c r="AG10" s="33" t="s">
        <v>398</v>
      </c>
      <c r="AH10" s="221" t="s">
        <v>399</v>
      </c>
      <c r="AI10" s="222" t="s">
        <v>400</v>
      </c>
      <c r="AJ10" s="223" t="s">
        <v>401</v>
      </c>
      <c r="AK10" s="544"/>
      <c r="AL10" s="31"/>
    </row>
    <row r="11" spans="1:38" s="50" customFormat="1" ht="22.5" customHeight="1">
      <c r="A11" s="39"/>
      <c r="B11" s="40"/>
      <c r="C11" s="629" t="s">
        <v>402</v>
      </c>
      <c r="D11" s="41"/>
      <c r="E11" s="42"/>
      <c r="F11" s="42"/>
      <c r="G11" s="455"/>
      <c r="H11" s="225"/>
      <c r="I11" s="226"/>
      <c r="J11" s="528" t="s">
        <v>403</v>
      </c>
      <c r="K11" s="156" t="s">
        <v>404</v>
      </c>
      <c r="L11" s="42" t="s">
        <v>405</v>
      </c>
      <c r="M11" s="42"/>
      <c r="N11" s="43"/>
      <c r="O11" s="225"/>
      <c r="P11" s="225"/>
      <c r="Q11" s="567" t="s">
        <v>406</v>
      </c>
      <c r="R11" s="149" t="s">
        <v>407</v>
      </c>
      <c r="S11" s="148" t="s">
        <v>408</v>
      </c>
      <c r="T11" s="148">
        <v>10</v>
      </c>
      <c r="U11" s="47">
        <f t="shared" ref="U11:U17" si="0">T11*$U$9/1000</f>
        <v>7.88</v>
      </c>
      <c r="V11" s="227"/>
      <c r="W11" s="228"/>
      <c r="X11" s="528" t="s">
        <v>409</v>
      </c>
      <c r="Y11" s="41" t="s">
        <v>410</v>
      </c>
      <c r="Z11" s="42" t="s">
        <v>411</v>
      </c>
      <c r="AA11" s="42">
        <v>7</v>
      </c>
      <c r="AB11" s="43">
        <f>AA11*$AB$9/1000</f>
        <v>5.516</v>
      </c>
      <c r="AC11" s="229"/>
      <c r="AD11" s="225"/>
      <c r="AE11" s="528" t="s">
        <v>402</v>
      </c>
      <c r="AF11" s="156"/>
      <c r="AG11" s="157"/>
      <c r="AH11" s="157"/>
      <c r="AI11" s="43"/>
      <c r="AJ11" s="229"/>
      <c r="AK11" s="230"/>
      <c r="AL11" s="49"/>
    </row>
    <row r="12" spans="1:38" s="50" customFormat="1" ht="22.5" customHeight="1">
      <c r="A12" s="51"/>
      <c r="B12" s="40"/>
      <c r="C12" s="630"/>
      <c r="D12" s="41"/>
      <c r="E12" s="42"/>
      <c r="F12" s="42"/>
      <c r="G12" s="455"/>
      <c r="H12" s="225"/>
      <c r="I12" s="226"/>
      <c r="J12" s="529"/>
      <c r="K12" s="158"/>
      <c r="L12" s="37"/>
      <c r="M12" s="37"/>
      <c r="N12" s="145"/>
      <c r="O12" s="225"/>
      <c r="P12" s="225"/>
      <c r="Q12" s="567"/>
      <c r="R12" s="149" t="s">
        <v>412</v>
      </c>
      <c r="S12" s="37" t="s">
        <v>413</v>
      </c>
      <c r="T12" s="148">
        <v>10</v>
      </c>
      <c r="U12" s="47">
        <f>T12*775/1000</f>
        <v>7.75</v>
      </c>
      <c r="V12" s="227"/>
      <c r="W12" s="228"/>
      <c r="X12" s="529"/>
      <c r="Y12" s="158"/>
      <c r="Z12" s="37"/>
      <c r="AA12" s="37"/>
      <c r="AB12" s="47"/>
      <c r="AC12" s="229"/>
      <c r="AD12" s="225"/>
      <c r="AE12" s="529"/>
      <c r="AF12" s="308" t="s">
        <v>414</v>
      </c>
      <c r="AG12" s="72"/>
      <c r="AH12" s="72"/>
      <c r="AI12" s="456">
        <v>0.6</v>
      </c>
      <c r="AJ12" s="229"/>
      <c r="AK12" s="230"/>
      <c r="AL12" s="49"/>
    </row>
    <row r="13" spans="1:38" s="50" customFormat="1" ht="22.5" customHeight="1">
      <c r="A13" s="51"/>
      <c r="B13" s="40"/>
      <c r="C13" s="631"/>
      <c r="D13" s="597" t="s">
        <v>415</v>
      </c>
      <c r="E13" s="598"/>
      <c r="F13" s="598"/>
      <c r="G13" s="599"/>
      <c r="H13" s="225"/>
      <c r="I13" s="226"/>
      <c r="J13" s="530"/>
      <c r="K13" s="54"/>
      <c r="L13" s="38"/>
      <c r="M13" s="54"/>
      <c r="N13" s="55"/>
      <c r="O13" s="225"/>
      <c r="P13" s="225"/>
      <c r="Q13" s="567"/>
      <c r="R13" s="149" t="s">
        <v>416</v>
      </c>
      <c r="S13" s="148" t="s">
        <v>417</v>
      </c>
      <c r="T13" s="148">
        <v>30</v>
      </c>
      <c r="U13" s="47">
        <f t="shared" si="0"/>
        <v>23.64</v>
      </c>
      <c r="V13" s="227"/>
      <c r="W13" s="228"/>
      <c r="X13" s="530"/>
      <c r="Y13" s="146"/>
      <c r="Z13" s="42"/>
      <c r="AA13" s="147"/>
      <c r="AB13" s="183"/>
      <c r="AC13" s="232"/>
      <c r="AD13" s="225"/>
      <c r="AE13" s="530"/>
      <c r="AF13" s="597" t="s">
        <v>415</v>
      </c>
      <c r="AG13" s="598"/>
      <c r="AH13" s="598"/>
      <c r="AI13" s="599"/>
      <c r="AJ13" s="233"/>
      <c r="AK13" s="230"/>
      <c r="AL13" s="49"/>
    </row>
    <row r="14" spans="1:38" s="50" customFormat="1" ht="22.5" customHeight="1">
      <c r="A14" s="58"/>
      <c r="B14" s="36"/>
      <c r="C14" s="642" t="s">
        <v>418</v>
      </c>
      <c r="D14" s="45" t="s">
        <v>419</v>
      </c>
      <c r="E14" s="44" t="s">
        <v>420</v>
      </c>
      <c r="F14" s="46">
        <v>70</v>
      </c>
      <c r="G14" s="183">
        <f>F14*$G$9/1000</f>
        <v>55.16</v>
      </c>
      <c r="H14" s="59"/>
      <c r="I14" s="228"/>
      <c r="J14" s="649" t="s">
        <v>421</v>
      </c>
      <c r="K14" s="53" t="s">
        <v>422</v>
      </c>
      <c r="L14" s="44" t="s">
        <v>423</v>
      </c>
      <c r="M14" s="46">
        <v>20</v>
      </c>
      <c r="N14" s="47">
        <f>M14*$N$9/1000</f>
        <v>14.34</v>
      </c>
      <c r="O14" s="44"/>
      <c r="P14" s="228"/>
      <c r="Q14" s="567"/>
      <c r="R14" s="149" t="s">
        <v>424</v>
      </c>
      <c r="S14" s="148" t="s">
        <v>425</v>
      </c>
      <c r="T14" s="148">
        <v>10</v>
      </c>
      <c r="U14" s="47">
        <f t="shared" si="0"/>
        <v>7.88</v>
      </c>
      <c r="V14" s="225"/>
      <c r="W14" s="228"/>
      <c r="X14" s="575" t="s">
        <v>426</v>
      </c>
      <c r="Y14" s="347" t="s">
        <v>427</v>
      </c>
      <c r="Z14" s="348" t="s">
        <v>428</v>
      </c>
      <c r="AA14" s="457">
        <v>2</v>
      </c>
      <c r="AB14" s="458">
        <f>AA14*775+6</f>
        <v>1556</v>
      </c>
      <c r="AC14" s="44"/>
      <c r="AD14" s="228"/>
      <c r="AE14" s="545" t="s">
        <v>429</v>
      </c>
      <c r="AF14" s="45" t="s">
        <v>430</v>
      </c>
      <c r="AG14" s="46" t="s">
        <v>431</v>
      </c>
      <c r="AH14" s="321">
        <v>60</v>
      </c>
      <c r="AI14" s="43">
        <f>AH14*775/1000</f>
        <v>46.5</v>
      </c>
      <c r="AJ14" s="64"/>
      <c r="AK14" s="235"/>
      <c r="AL14" s="49"/>
    </row>
    <row r="15" spans="1:38" s="50" customFormat="1" ht="22.5" customHeight="1">
      <c r="A15" s="65"/>
      <c r="B15" s="66"/>
      <c r="C15" s="642"/>
      <c r="D15" s="45" t="s">
        <v>432</v>
      </c>
      <c r="E15" s="46" t="s">
        <v>417</v>
      </c>
      <c r="F15" s="46">
        <v>10</v>
      </c>
      <c r="G15" s="183">
        <f>F15*$G$9/1000</f>
        <v>7.88</v>
      </c>
      <c r="H15" s="59"/>
      <c r="I15" s="228"/>
      <c r="J15" s="649"/>
      <c r="K15" s="53" t="s">
        <v>433</v>
      </c>
      <c r="L15" s="148" t="s">
        <v>413</v>
      </c>
      <c r="M15" s="46">
        <v>40</v>
      </c>
      <c r="N15" s="47">
        <f>M15*705/1000</f>
        <v>28.2</v>
      </c>
      <c r="O15" s="44"/>
      <c r="P15" s="228"/>
      <c r="Q15" s="567"/>
      <c r="R15" s="149" t="s">
        <v>434</v>
      </c>
      <c r="S15" s="148" t="s">
        <v>417</v>
      </c>
      <c r="T15" s="148">
        <v>5</v>
      </c>
      <c r="U15" s="47">
        <f t="shared" si="0"/>
        <v>3.94</v>
      </c>
      <c r="V15" s="225"/>
      <c r="W15" s="228"/>
      <c r="X15" s="576"/>
      <c r="Y15" s="149"/>
      <c r="Z15" s="459"/>
      <c r="AA15" s="148"/>
      <c r="AB15" s="47"/>
      <c r="AC15" s="44"/>
      <c r="AD15" s="228"/>
      <c r="AE15" s="545"/>
      <c r="AF15" s="45" t="s">
        <v>432</v>
      </c>
      <c r="AG15" s="46" t="s">
        <v>417</v>
      </c>
      <c r="AH15" s="46">
        <v>10</v>
      </c>
      <c r="AI15" s="47">
        <f>AH15*$AI$9/1000</f>
        <v>7.88</v>
      </c>
      <c r="AJ15" s="59"/>
      <c r="AK15" s="235"/>
      <c r="AL15" s="49"/>
    </row>
    <row r="16" spans="1:38" s="50" customFormat="1" ht="22.5" customHeight="1">
      <c r="A16" s="39"/>
      <c r="B16" s="68"/>
      <c r="C16" s="642"/>
      <c r="D16" s="45" t="s">
        <v>435</v>
      </c>
      <c r="E16" s="46" t="s">
        <v>436</v>
      </c>
      <c r="F16" s="46">
        <v>5</v>
      </c>
      <c r="G16" s="183">
        <f>F16*$G$9/1000</f>
        <v>3.94</v>
      </c>
      <c r="H16" s="44"/>
      <c r="I16" s="228"/>
      <c r="J16" s="649"/>
      <c r="K16" s="53" t="s">
        <v>437</v>
      </c>
      <c r="L16" s="44" t="s">
        <v>420</v>
      </c>
      <c r="M16" s="46">
        <v>5</v>
      </c>
      <c r="N16" s="47">
        <f>M16*$N$9/1000</f>
        <v>3.585</v>
      </c>
      <c r="O16" s="48"/>
      <c r="P16" s="228"/>
      <c r="Q16" s="567"/>
      <c r="R16" s="149" t="s">
        <v>438</v>
      </c>
      <c r="S16" s="148" t="s">
        <v>439</v>
      </c>
      <c r="T16" s="148">
        <v>1</v>
      </c>
      <c r="U16" s="43">
        <f t="shared" si="0"/>
        <v>0.78800000000000003</v>
      </c>
      <c r="V16" s="225"/>
      <c r="W16" s="228"/>
      <c r="X16" s="576"/>
      <c r="Y16" s="73" t="s">
        <v>440</v>
      </c>
      <c r="Z16" s="88"/>
      <c r="AA16" s="88"/>
      <c r="AB16" s="56">
        <v>1</v>
      </c>
      <c r="AC16" s="44"/>
      <c r="AD16" s="228"/>
      <c r="AE16" s="545"/>
      <c r="AF16" s="45" t="s">
        <v>435</v>
      </c>
      <c r="AG16" s="46" t="s">
        <v>436</v>
      </c>
      <c r="AH16" s="46">
        <v>10</v>
      </c>
      <c r="AI16" s="47">
        <f>AH16*$AI$9/1000</f>
        <v>7.88</v>
      </c>
      <c r="AJ16" s="59"/>
      <c r="AK16" s="235"/>
      <c r="AL16" s="49"/>
    </row>
    <row r="17" spans="1:38" s="50" customFormat="1" ht="22.5" customHeight="1">
      <c r="A17" s="51"/>
      <c r="B17" s="69"/>
      <c r="C17" s="642"/>
      <c r="D17" s="45" t="s">
        <v>441</v>
      </c>
      <c r="E17" s="46" t="s">
        <v>417</v>
      </c>
      <c r="F17" s="59">
        <v>5</v>
      </c>
      <c r="G17" s="183">
        <f>F17*$G$9/1000</f>
        <v>3.94</v>
      </c>
      <c r="H17" s="44"/>
      <c r="I17" s="228"/>
      <c r="J17" s="649"/>
      <c r="K17" s="53" t="s">
        <v>442</v>
      </c>
      <c r="L17" s="44" t="s">
        <v>443</v>
      </c>
      <c r="M17" s="46">
        <v>0.6</v>
      </c>
      <c r="N17" s="43">
        <f>M17*$N$9/1000</f>
        <v>0.43019999999999997</v>
      </c>
      <c r="O17" s="48"/>
      <c r="P17" s="228"/>
      <c r="Q17" s="567"/>
      <c r="R17" s="149" t="s">
        <v>444</v>
      </c>
      <c r="S17" s="148" t="s">
        <v>443</v>
      </c>
      <c r="T17" s="179">
        <v>0.5</v>
      </c>
      <c r="U17" s="43">
        <f t="shared" si="0"/>
        <v>0.39400000000000002</v>
      </c>
      <c r="V17" s="227"/>
      <c r="W17" s="228"/>
      <c r="X17" s="576"/>
      <c r="Y17" s="73" t="s">
        <v>445</v>
      </c>
      <c r="Z17" s="88"/>
      <c r="AA17" s="88"/>
      <c r="AB17" s="150">
        <v>0.1</v>
      </c>
      <c r="AC17" s="44"/>
      <c r="AD17" s="228"/>
      <c r="AE17" s="545"/>
      <c r="AF17" s="45" t="s">
        <v>446</v>
      </c>
      <c r="AG17" s="46" t="s">
        <v>417</v>
      </c>
      <c r="AH17" s="46">
        <v>15</v>
      </c>
      <c r="AI17" s="47">
        <f>AH17*$AI$9/1000</f>
        <v>11.82</v>
      </c>
      <c r="AJ17" s="71"/>
      <c r="AK17" s="235"/>
      <c r="AL17" s="49"/>
    </row>
    <row r="18" spans="1:38" s="50" customFormat="1" ht="22.5" customHeight="1">
      <c r="A18" s="51"/>
      <c r="B18" s="36"/>
      <c r="C18" s="642"/>
      <c r="D18" s="45"/>
      <c r="E18" s="460"/>
      <c r="F18" s="59"/>
      <c r="G18" s="184"/>
      <c r="H18" s="44"/>
      <c r="I18" s="228"/>
      <c r="J18" s="649"/>
      <c r="K18" s="53" t="s">
        <v>447</v>
      </c>
      <c r="L18" s="44" t="s">
        <v>423</v>
      </c>
      <c r="M18" s="46">
        <v>5</v>
      </c>
      <c r="N18" s="47">
        <f>M18*$N$9/1000</f>
        <v>3.585</v>
      </c>
      <c r="O18" s="48"/>
      <c r="P18" s="228"/>
      <c r="Q18" s="567"/>
      <c r="R18" s="73"/>
      <c r="S18" s="88"/>
      <c r="T18" s="88"/>
      <c r="U18" s="263"/>
      <c r="V18" s="227"/>
      <c r="W18" s="228"/>
      <c r="X18" s="576"/>
      <c r="Y18" s="73" t="s">
        <v>448</v>
      </c>
      <c r="Z18" s="88"/>
      <c r="AA18" s="88"/>
      <c r="AB18" s="56" t="s">
        <v>449</v>
      </c>
      <c r="AC18" s="44"/>
      <c r="AD18" s="228"/>
      <c r="AE18" s="546"/>
      <c r="AF18" s="45" t="s">
        <v>450</v>
      </c>
      <c r="AG18" s="46" t="s">
        <v>451</v>
      </c>
      <c r="AH18" s="46">
        <v>8</v>
      </c>
      <c r="AI18" s="322">
        <f>AH18*$AI$9/1000/3</f>
        <v>2.1013333333333333</v>
      </c>
      <c r="AJ18" s="71"/>
      <c r="AK18" s="235"/>
      <c r="AL18" s="49"/>
    </row>
    <row r="19" spans="1:38" s="50" customFormat="1" ht="22.5" customHeight="1">
      <c r="A19" s="39"/>
      <c r="B19" s="36"/>
      <c r="C19" s="642"/>
      <c r="D19" s="76"/>
      <c r="E19" s="307"/>
      <c r="F19" s="77"/>
      <c r="G19" s="74"/>
      <c r="H19" s="225"/>
      <c r="I19" s="228"/>
      <c r="J19" s="649"/>
      <c r="K19" s="73" t="s">
        <v>452</v>
      </c>
      <c r="L19" s="88"/>
      <c r="M19" s="88"/>
      <c r="N19" s="150">
        <v>0.4</v>
      </c>
      <c r="O19" s="227"/>
      <c r="P19" s="228"/>
      <c r="Q19" s="567"/>
      <c r="R19" s="73"/>
      <c r="S19" s="88"/>
      <c r="T19" s="88"/>
      <c r="U19" s="75"/>
      <c r="V19" s="241"/>
      <c r="W19" s="228"/>
      <c r="X19" s="577"/>
      <c r="Y19" s="158"/>
      <c r="Z19" s="37"/>
      <c r="AA19" s="37"/>
      <c r="AB19" s="151"/>
      <c r="AC19" s="48"/>
      <c r="AD19" s="228"/>
      <c r="AE19" s="546"/>
      <c r="AF19" s="323" t="s">
        <v>453</v>
      </c>
      <c r="AG19" s="46"/>
      <c r="AH19" s="46"/>
      <c r="AI19" s="78"/>
      <c r="AJ19" s="71"/>
      <c r="AK19" s="235"/>
      <c r="AL19" s="49"/>
    </row>
    <row r="20" spans="1:38" s="32" customFormat="1" ht="22.5" customHeight="1">
      <c r="A20" s="58"/>
      <c r="B20" s="36"/>
      <c r="C20" s="643"/>
      <c r="D20" s="81" t="s">
        <v>390</v>
      </c>
      <c r="E20" s="309"/>
      <c r="F20" s="81">
        <f>SUM(F11:F19)</f>
        <v>90</v>
      </c>
      <c r="G20" s="253">
        <f>SUM(G14:G18)</f>
        <v>70.92</v>
      </c>
      <c r="H20" s="242"/>
      <c r="I20" s="225"/>
      <c r="J20" s="646"/>
      <c r="K20" s="309" t="s">
        <v>390</v>
      </c>
      <c r="L20" s="309"/>
      <c r="M20" s="173">
        <f>SUM(M14:M19)</f>
        <v>70.599999999999994</v>
      </c>
      <c r="N20" s="253">
        <f>SUM(N14:N18)</f>
        <v>50.1402</v>
      </c>
      <c r="O20" s="242"/>
      <c r="P20" s="225"/>
      <c r="Q20" s="567"/>
      <c r="R20" s="310" t="s">
        <v>390</v>
      </c>
      <c r="S20" s="310"/>
      <c r="T20" s="165">
        <f>SUM(T11:T19)</f>
        <v>66.5</v>
      </c>
      <c r="U20" s="79">
        <f>SUM(U11:U19)</f>
        <v>52.271999999999991</v>
      </c>
      <c r="V20" s="242"/>
      <c r="W20" s="225"/>
      <c r="X20" s="578"/>
      <c r="Y20" s="243" t="s">
        <v>390</v>
      </c>
      <c r="Z20" s="243"/>
      <c r="AA20" s="192">
        <f>SUM(AA14:AA19)</f>
        <v>2</v>
      </c>
      <c r="AB20" s="79">
        <f>SUM(AB14:AB18)</f>
        <v>1557.1</v>
      </c>
      <c r="AC20" s="244"/>
      <c r="AD20" s="225"/>
      <c r="AE20" s="547"/>
      <c r="AF20" s="81" t="s">
        <v>390</v>
      </c>
      <c r="AG20" s="81"/>
      <c r="AH20" s="81">
        <f>SUM(AH11:AH19)</f>
        <v>103</v>
      </c>
      <c r="AI20" s="79">
        <f>SUM(AI11:AI18)</f>
        <v>76.781333333333336</v>
      </c>
      <c r="AJ20" s="245"/>
      <c r="AK20" s="230"/>
      <c r="AL20" s="31"/>
    </row>
    <row r="21" spans="1:38" s="50" customFormat="1" ht="22.5" customHeight="1">
      <c r="A21" s="82"/>
      <c r="B21" s="36"/>
      <c r="C21" s="645" t="s">
        <v>454</v>
      </c>
      <c r="D21" s="149" t="s">
        <v>455</v>
      </c>
      <c r="E21" s="348" t="s">
        <v>417</v>
      </c>
      <c r="F21" s="148">
        <v>35</v>
      </c>
      <c r="G21" s="183">
        <f>F21*$G$9/1000</f>
        <v>27.58</v>
      </c>
      <c r="H21" s="44"/>
      <c r="I21" s="228"/>
      <c r="J21" s="646" t="s">
        <v>456</v>
      </c>
      <c r="K21" s="324" t="s">
        <v>407</v>
      </c>
      <c r="L21" s="148" t="s">
        <v>408</v>
      </c>
      <c r="M21" s="148">
        <v>43</v>
      </c>
      <c r="N21" s="47">
        <f>M21*$N$9/1000</f>
        <v>30.831</v>
      </c>
      <c r="O21" s="225"/>
      <c r="P21" s="228"/>
      <c r="Q21" s="568" t="s">
        <v>457</v>
      </c>
      <c r="R21" s="149" t="s">
        <v>458</v>
      </c>
      <c r="S21" s="148" t="s">
        <v>417</v>
      </c>
      <c r="T21" s="148">
        <v>20</v>
      </c>
      <c r="U21" s="47">
        <f>T21*$U$9/1000</f>
        <v>15.76</v>
      </c>
      <c r="V21" s="232"/>
      <c r="W21" s="228"/>
      <c r="X21" s="525" t="s">
        <v>459</v>
      </c>
      <c r="Y21" s="70" t="s">
        <v>460</v>
      </c>
      <c r="Z21" s="63" t="s">
        <v>417</v>
      </c>
      <c r="AA21" s="325">
        <v>80</v>
      </c>
      <c r="AB21" s="43">
        <f>AA21*$AB$9/1000</f>
        <v>63.04</v>
      </c>
      <c r="AC21" s="246"/>
      <c r="AD21" s="228"/>
      <c r="AE21" s="567" t="s">
        <v>461</v>
      </c>
      <c r="AF21" s="149" t="s">
        <v>462</v>
      </c>
      <c r="AG21" s="148" t="s">
        <v>420</v>
      </c>
      <c r="AH21" s="148">
        <v>35</v>
      </c>
      <c r="AI21" s="47">
        <f>AH21*$AI$9/1000</f>
        <v>27.58</v>
      </c>
      <c r="AJ21" s="247"/>
      <c r="AK21" s="235"/>
      <c r="AL21" s="49"/>
    </row>
    <row r="22" spans="1:38" s="50" customFormat="1" ht="22.5" customHeight="1">
      <c r="A22" s="51"/>
      <c r="B22" s="85"/>
      <c r="C22" s="645"/>
      <c r="D22" s="149" t="s">
        <v>463</v>
      </c>
      <c r="E22" s="348" t="s">
        <v>417</v>
      </c>
      <c r="F22" s="148">
        <v>60</v>
      </c>
      <c r="G22" s="183">
        <f>F22*$G$9/1000</f>
        <v>47.28</v>
      </c>
      <c r="H22" s="44"/>
      <c r="I22" s="228"/>
      <c r="J22" s="647"/>
      <c r="K22" s="326" t="s">
        <v>464</v>
      </c>
      <c r="L22" s="37" t="s">
        <v>439</v>
      </c>
      <c r="M22" s="148"/>
      <c r="N22" s="43" t="s">
        <v>465</v>
      </c>
      <c r="O22" s="225"/>
      <c r="P22" s="228"/>
      <c r="Q22" s="569"/>
      <c r="R22" s="149" t="s">
        <v>466</v>
      </c>
      <c r="S22" s="148" t="s">
        <v>467</v>
      </c>
      <c r="T22" s="148">
        <v>15</v>
      </c>
      <c r="U22" s="47">
        <f>T22*775/1000</f>
        <v>11.625</v>
      </c>
      <c r="V22" s="232"/>
      <c r="W22" s="228"/>
      <c r="X22" s="525"/>
      <c r="Y22" s="70" t="s">
        <v>468</v>
      </c>
      <c r="Z22" s="37" t="s">
        <v>413</v>
      </c>
      <c r="AA22" s="63">
        <v>5</v>
      </c>
      <c r="AB22" s="43">
        <f>AA22*$AB$9/1000</f>
        <v>3.94</v>
      </c>
      <c r="AC22" s="246"/>
      <c r="AD22" s="228"/>
      <c r="AE22" s="567"/>
      <c r="AF22" s="158" t="s">
        <v>469</v>
      </c>
      <c r="AG22" s="148" t="s">
        <v>417</v>
      </c>
      <c r="AH22" s="148">
        <v>20</v>
      </c>
      <c r="AI22" s="47">
        <f>AH22*$AI$9/1000</f>
        <v>15.76</v>
      </c>
      <c r="AJ22" s="84"/>
      <c r="AK22" s="235"/>
      <c r="AL22" s="49"/>
    </row>
    <row r="23" spans="1:38" s="50" customFormat="1" ht="22.5" customHeight="1">
      <c r="A23" s="82"/>
      <c r="B23" s="68"/>
      <c r="C23" s="645"/>
      <c r="D23" s="45" t="s">
        <v>470</v>
      </c>
      <c r="E23" s="348" t="s">
        <v>423</v>
      </c>
      <c r="F23" s="406">
        <v>3</v>
      </c>
      <c r="G23" s="189">
        <f>F23*$G$9/1000/0.6</f>
        <v>3.94</v>
      </c>
      <c r="H23" s="44"/>
      <c r="I23" s="228"/>
      <c r="J23" s="647"/>
      <c r="K23" s="650" t="s">
        <v>471</v>
      </c>
      <c r="L23" s="651"/>
      <c r="M23" s="651"/>
      <c r="N23" s="652"/>
      <c r="O23" s="225"/>
      <c r="P23" s="228"/>
      <c r="Q23" s="569"/>
      <c r="R23" s="149" t="s">
        <v>472</v>
      </c>
      <c r="S23" s="148" t="s">
        <v>417</v>
      </c>
      <c r="T23" s="148">
        <v>40</v>
      </c>
      <c r="U23" s="47">
        <f>T23*$U$9/1000</f>
        <v>31.52</v>
      </c>
      <c r="V23" s="232"/>
      <c r="W23" s="228"/>
      <c r="X23" s="525"/>
      <c r="Y23" s="70" t="s">
        <v>473</v>
      </c>
      <c r="Z23" s="63" t="s">
        <v>436</v>
      </c>
      <c r="AA23" s="63">
        <v>5</v>
      </c>
      <c r="AB23" s="43">
        <f>AA23*$AB$9/1000</f>
        <v>3.94</v>
      </c>
      <c r="AC23" s="246"/>
      <c r="AD23" s="228"/>
      <c r="AE23" s="567"/>
      <c r="AF23" s="149" t="s">
        <v>474</v>
      </c>
      <c r="AG23" s="148" t="s">
        <v>436</v>
      </c>
      <c r="AH23" s="148">
        <v>5</v>
      </c>
      <c r="AI23" s="47">
        <f>AH23*$AI$9/1000</f>
        <v>3.94</v>
      </c>
      <c r="AJ23" s="91"/>
      <c r="AK23" s="235"/>
      <c r="AL23" s="49"/>
    </row>
    <row r="24" spans="1:38" s="50" customFormat="1" ht="22.5" customHeight="1">
      <c r="A24" s="65"/>
      <c r="B24" s="40"/>
      <c r="C24" s="645"/>
      <c r="D24" s="45" t="s">
        <v>475</v>
      </c>
      <c r="E24" s="348" t="s">
        <v>443</v>
      </c>
      <c r="F24" s="46">
        <v>0.6</v>
      </c>
      <c r="G24" s="184">
        <f>F24*$G$9/1000</f>
        <v>0.47279999999999994</v>
      </c>
      <c r="H24" s="44"/>
      <c r="I24" s="228"/>
      <c r="J24" s="647"/>
      <c r="K24" s="461" t="s">
        <v>476</v>
      </c>
      <c r="L24" s="462" t="s">
        <v>477</v>
      </c>
      <c r="M24" s="462"/>
      <c r="N24" s="463">
        <v>71</v>
      </c>
      <c r="O24" s="225"/>
      <c r="P24" s="228"/>
      <c r="Q24" s="569"/>
      <c r="R24" s="158" t="s">
        <v>478</v>
      </c>
      <c r="S24" s="37" t="s">
        <v>420</v>
      </c>
      <c r="T24" s="148">
        <v>30</v>
      </c>
      <c r="U24" s="47">
        <f>T24*$U$9/1000</f>
        <v>23.64</v>
      </c>
      <c r="V24" s="232"/>
      <c r="W24" s="228"/>
      <c r="X24" s="525"/>
      <c r="Y24" s="158" t="s">
        <v>479</v>
      </c>
      <c r="Z24" s="37" t="s">
        <v>439</v>
      </c>
      <c r="AA24" s="148">
        <v>1</v>
      </c>
      <c r="AB24" s="43">
        <f>AA24*$AB$9/1000</f>
        <v>0.78800000000000003</v>
      </c>
      <c r="AC24" s="246"/>
      <c r="AD24" s="228"/>
      <c r="AE24" s="567"/>
      <c r="AF24" s="149" t="s">
        <v>480</v>
      </c>
      <c r="AG24" s="148" t="s">
        <v>425</v>
      </c>
      <c r="AH24" s="148">
        <v>5</v>
      </c>
      <c r="AI24" s="47">
        <f>AH24*$AI$9/1000</f>
        <v>3.94</v>
      </c>
      <c r="AJ24" s="91"/>
      <c r="AK24" s="235"/>
      <c r="AL24" s="49"/>
    </row>
    <row r="25" spans="1:38" s="50" customFormat="1" ht="22.5" customHeight="1">
      <c r="A25" s="82"/>
      <c r="B25" s="86"/>
      <c r="C25" s="645"/>
      <c r="D25" s="45" t="s">
        <v>444</v>
      </c>
      <c r="E25" s="348" t="s">
        <v>443</v>
      </c>
      <c r="F25" s="46">
        <v>0.6</v>
      </c>
      <c r="G25" s="184">
        <f>F25*$G$9/1000</f>
        <v>0.47279999999999994</v>
      </c>
      <c r="H25" s="44"/>
      <c r="I25" s="228"/>
      <c r="J25" s="648"/>
      <c r="K25" s="464" t="s">
        <v>481</v>
      </c>
      <c r="L25" s="462" t="s">
        <v>477</v>
      </c>
      <c r="M25" s="462"/>
      <c r="N25" s="463">
        <v>3</v>
      </c>
      <c r="O25" s="225"/>
      <c r="P25" s="228"/>
      <c r="Q25" s="569"/>
      <c r="R25" s="167" t="s">
        <v>482</v>
      </c>
      <c r="S25" s="148"/>
      <c r="T25" s="148"/>
      <c r="U25" s="184"/>
      <c r="V25" s="232"/>
      <c r="W25" s="228"/>
      <c r="X25" s="525"/>
      <c r="Y25" s="70" t="s">
        <v>483</v>
      </c>
      <c r="Z25" s="63" t="s">
        <v>443</v>
      </c>
      <c r="AA25" s="327">
        <v>0.5</v>
      </c>
      <c r="AB25" s="43">
        <f>AA25*$AB$9/1000</f>
        <v>0.39400000000000002</v>
      </c>
      <c r="AC25" s="246"/>
      <c r="AD25" s="228"/>
      <c r="AE25" s="567"/>
      <c r="AF25" s="149" t="s">
        <v>441</v>
      </c>
      <c r="AG25" s="148" t="s">
        <v>417</v>
      </c>
      <c r="AH25" s="148">
        <v>1</v>
      </c>
      <c r="AI25" s="43">
        <f>AH25*$AI$9/1000</f>
        <v>0.78800000000000003</v>
      </c>
      <c r="AJ25" s="91"/>
      <c r="AK25" s="235"/>
      <c r="AL25" s="49"/>
    </row>
    <row r="26" spans="1:38" s="50" customFormat="1" ht="22.5" customHeight="1">
      <c r="A26" s="39"/>
      <c r="B26" s="86"/>
      <c r="C26" s="645"/>
      <c r="D26" s="328"/>
      <c r="E26" s="438"/>
      <c r="F26" s="161"/>
      <c r="G26" s="79"/>
      <c r="H26" s="44"/>
      <c r="I26" s="228"/>
      <c r="J26" s="648"/>
      <c r="K26" s="464" t="s">
        <v>484</v>
      </c>
      <c r="L26" s="462" t="s">
        <v>477</v>
      </c>
      <c r="M26" s="465"/>
      <c r="N26" s="466">
        <v>73</v>
      </c>
      <c r="O26" s="225"/>
      <c r="P26" s="228"/>
      <c r="Q26" s="569"/>
      <c r="R26" s="329" t="s">
        <v>485</v>
      </c>
      <c r="S26" s="188"/>
      <c r="T26" s="188"/>
      <c r="U26" s="467">
        <v>0.6</v>
      </c>
      <c r="V26" s="232"/>
      <c r="W26" s="228"/>
      <c r="X26" s="525"/>
      <c r="Y26" s="41"/>
      <c r="Z26" s="42"/>
      <c r="AA26" s="42"/>
      <c r="AB26" s="151"/>
      <c r="AC26" s="225"/>
      <c r="AD26" s="228"/>
      <c r="AE26" s="567"/>
      <c r="AF26" s="156"/>
      <c r="AG26" s="157"/>
      <c r="AH26" s="157"/>
      <c r="AI26" s="248"/>
      <c r="AJ26" s="249"/>
      <c r="AK26" s="235"/>
      <c r="AL26" s="49"/>
    </row>
    <row r="27" spans="1:38" s="50" customFormat="1" ht="22.5" customHeight="1">
      <c r="A27" s="82"/>
      <c r="B27" s="86"/>
      <c r="C27" s="645"/>
      <c r="D27" s="170"/>
      <c r="E27" s="37"/>
      <c r="F27" s="37"/>
      <c r="G27" s="74"/>
      <c r="H27" s="225"/>
      <c r="I27" s="228"/>
      <c r="J27" s="648"/>
      <c r="K27" s="461" t="s">
        <v>486</v>
      </c>
      <c r="L27" s="468"/>
      <c r="M27" s="468"/>
      <c r="N27" s="466">
        <v>73</v>
      </c>
      <c r="O27" s="225"/>
      <c r="P27" s="228"/>
      <c r="Q27" s="570"/>
      <c r="R27" s="190"/>
      <c r="S27" s="191"/>
      <c r="T27" s="191"/>
      <c r="U27" s="250"/>
      <c r="V27" s="229"/>
      <c r="W27" s="228"/>
      <c r="X27" s="525"/>
      <c r="Y27" s="53"/>
      <c r="Z27" s="44"/>
      <c r="AA27" s="44"/>
      <c r="AB27" s="90"/>
      <c r="AC27" s="251"/>
      <c r="AD27" s="228"/>
      <c r="AE27" s="567"/>
      <c r="AF27" s="158"/>
      <c r="AG27" s="37"/>
      <c r="AH27" s="37"/>
      <c r="AI27" s="104"/>
      <c r="AJ27" s="252"/>
      <c r="AK27" s="235"/>
      <c r="AL27" s="49"/>
    </row>
    <row r="28" spans="1:38" s="32" customFormat="1" ht="22.5" customHeight="1">
      <c r="A28" s="51"/>
      <c r="B28" s="86"/>
      <c r="C28" s="645"/>
      <c r="D28" s="171" t="s">
        <v>390</v>
      </c>
      <c r="E28" s="171"/>
      <c r="F28" s="171">
        <f>SUM(F21:F27)</f>
        <v>99.199999999999989</v>
      </c>
      <c r="G28" s="253">
        <f>SUM(G21:G26)</f>
        <v>79.74560000000001</v>
      </c>
      <c r="H28" s="254"/>
      <c r="I28" s="225"/>
      <c r="J28" s="525"/>
      <c r="K28" s="225" t="s">
        <v>390</v>
      </c>
      <c r="L28" s="192"/>
      <c r="M28" s="192">
        <f>SUM(M21:M27)</f>
        <v>43</v>
      </c>
      <c r="N28" s="242">
        <f>SUM(N21:N26)</f>
        <v>177.83100000000002</v>
      </c>
      <c r="O28" s="242"/>
      <c r="P28" s="225"/>
      <c r="Q28" s="571"/>
      <c r="R28" s="192" t="s">
        <v>390</v>
      </c>
      <c r="S28" s="192"/>
      <c r="T28" s="171">
        <f>SUM(T21:T27)</f>
        <v>105</v>
      </c>
      <c r="U28" s="242">
        <f>SUM(U21:U26)</f>
        <v>83.144999999999996</v>
      </c>
      <c r="V28" s="242"/>
      <c r="W28" s="225"/>
      <c r="X28" s="525"/>
      <c r="Y28" s="255" t="s">
        <v>390</v>
      </c>
      <c r="Z28" s="255"/>
      <c r="AA28" s="256">
        <f>SUM(AA21:AA27)</f>
        <v>91.5</v>
      </c>
      <c r="AB28" s="79">
        <f>SUM(AB21:AB26)</f>
        <v>72.102000000000004</v>
      </c>
      <c r="AC28" s="244"/>
      <c r="AD28" s="225"/>
      <c r="AE28" s="567"/>
      <c r="AF28" s="192" t="s">
        <v>390</v>
      </c>
      <c r="AG28" s="192"/>
      <c r="AH28" s="192">
        <f>SUM(AH21:AH27)</f>
        <v>66</v>
      </c>
      <c r="AI28" s="79">
        <f>SUM(AI21:AI26)</f>
        <v>52.007999999999988</v>
      </c>
      <c r="AJ28" s="245"/>
      <c r="AK28" s="230"/>
      <c r="AL28" s="31"/>
    </row>
    <row r="29" spans="1:38" s="50" customFormat="1" ht="22.5" customHeight="1">
      <c r="A29" s="51"/>
      <c r="B29" s="85"/>
      <c r="C29" s="586" t="s">
        <v>487</v>
      </c>
      <c r="D29" s="92" t="s">
        <v>488</v>
      </c>
      <c r="E29" s="44" t="s">
        <v>417</v>
      </c>
      <c r="F29" s="44">
        <v>65</v>
      </c>
      <c r="G29" s="388">
        <f>F29*$G$9/1000</f>
        <v>51.22</v>
      </c>
      <c r="H29" s="225"/>
      <c r="I29" s="228"/>
      <c r="J29" s="551" t="s">
        <v>487</v>
      </c>
      <c r="K29" s="92" t="s">
        <v>489</v>
      </c>
      <c r="L29" s="44" t="s">
        <v>490</v>
      </c>
      <c r="M29" s="44"/>
      <c r="N29" s="56"/>
      <c r="O29" s="225"/>
      <c r="P29" s="228"/>
      <c r="Q29" s="551"/>
      <c r="R29" s="60"/>
      <c r="S29" s="46"/>
      <c r="T29" s="44"/>
      <c r="U29" s="159"/>
      <c r="V29" s="232"/>
      <c r="W29" s="228"/>
      <c r="X29" s="540" t="s">
        <v>487</v>
      </c>
      <c r="Y29" s="92" t="s">
        <v>491</v>
      </c>
      <c r="Z29" s="92" t="s">
        <v>490</v>
      </c>
      <c r="AA29" s="92"/>
      <c r="AB29" s="159"/>
      <c r="AC29" s="44"/>
      <c r="AD29" s="389"/>
      <c r="AE29" s="551" t="s">
        <v>487</v>
      </c>
      <c r="AF29" s="172" t="s">
        <v>416</v>
      </c>
      <c r="AG29" s="148" t="s">
        <v>417</v>
      </c>
      <c r="AH29" s="37">
        <v>65</v>
      </c>
      <c r="AI29" s="47">
        <f>AH29*$AI$9/1000</f>
        <v>51.22</v>
      </c>
      <c r="AJ29" s="249"/>
      <c r="AK29" s="235"/>
      <c r="AL29" s="49"/>
    </row>
    <row r="30" spans="1:38" s="50" customFormat="1" ht="22.5" customHeight="1">
      <c r="A30" s="82"/>
      <c r="B30" s="68"/>
      <c r="C30" s="586"/>
      <c r="D30" s="92" t="s">
        <v>475</v>
      </c>
      <c r="E30" s="44" t="s">
        <v>443</v>
      </c>
      <c r="F30" s="44">
        <v>0.3</v>
      </c>
      <c r="G30" s="391">
        <f>F30*$G$9/1000</f>
        <v>0.23639999999999997</v>
      </c>
      <c r="H30" s="225"/>
      <c r="I30" s="228"/>
      <c r="J30" s="551"/>
      <c r="K30" s="92" t="s">
        <v>475</v>
      </c>
      <c r="L30" s="148" t="s">
        <v>443</v>
      </c>
      <c r="M30" s="44">
        <v>0.3</v>
      </c>
      <c r="N30" s="43">
        <f>M30*$N$9/1000</f>
        <v>0.21509999999999999</v>
      </c>
      <c r="O30" s="225"/>
      <c r="P30" s="228"/>
      <c r="Q30" s="551"/>
      <c r="R30" s="60"/>
      <c r="S30" s="46"/>
      <c r="T30" s="44"/>
      <c r="U30" s="392"/>
      <c r="V30" s="232"/>
      <c r="W30" s="228"/>
      <c r="X30" s="541"/>
      <c r="Y30" s="92" t="s">
        <v>475</v>
      </c>
      <c r="Z30" s="44" t="s">
        <v>443</v>
      </c>
      <c r="AA30" s="44">
        <v>0.3</v>
      </c>
      <c r="AB30" s="43">
        <f>AA30*$AB$9/1000</f>
        <v>0.23639999999999997</v>
      </c>
      <c r="AC30" s="44"/>
      <c r="AD30" s="389"/>
      <c r="AE30" s="551"/>
      <c r="AF30" s="172" t="s">
        <v>475</v>
      </c>
      <c r="AG30" s="37" t="s">
        <v>443</v>
      </c>
      <c r="AH30" s="148">
        <v>0.3</v>
      </c>
      <c r="AI30" s="43">
        <f>AH30*$AI$9/1000</f>
        <v>0.23639999999999997</v>
      </c>
      <c r="AJ30" s="249"/>
      <c r="AK30" s="235"/>
      <c r="AL30" s="49"/>
    </row>
    <row r="31" spans="1:38" s="50" customFormat="1" ht="22.5" customHeight="1">
      <c r="A31" s="51"/>
      <c r="B31" s="66"/>
      <c r="C31" s="586"/>
      <c r="D31" s="172"/>
      <c r="E31" s="37"/>
      <c r="F31" s="148"/>
      <c r="G31" s="391"/>
      <c r="H31" s="225"/>
      <c r="I31" s="228"/>
      <c r="J31" s="551"/>
      <c r="K31" s="92"/>
      <c r="L31" s="44"/>
      <c r="M31" s="44"/>
      <c r="N31" s="79"/>
      <c r="O31" s="225"/>
      <c r="P31" s="228"/>
      <c r="Q31" s="551"/>
      <c r="R31" s="60"/>
      <c r="S31" s="46"/>
      <c r="T31" s="44"/>
      <c r="U31" s="392"/>
      <c r="V31" s="232"/>
      <c r="W31" s="228"/>
      <c r="X31" s="541"/>
      <c r="Y31" s="170"/>
      <c r="Z31" s="37"/>
      <c r="AA31" s="37"/>
      <c r="AB31" s="392"/>
      <c r="AC31" s="44"/>
      <c r="AD31" s="389"/>
      <c r="AE31" s="551"/>
      <c r="AF31" s="172"/>
      <c r="AG31" s="37"/>
      <c r="AH31" s="148"/>
      <c r="AI31" s="145"/>
      <c r="AJ31" s="249"/>
      <c r="AK31" s="235"/>
      <c r="AL31" s="49"/>
    </row>
    <row r="32" spans="1:38" s="50" customFormat="1" ht="22.5" customHeight="1">
      <c r="A32" s="82"/>
      <c r="B32" s="68"/>
      <c r="C32" s="586"/>
      <c r="D32" s="172"/>
      <c r="E32" s="148"/>
      <c r="F32" s="37"/>
      <c r="G32" s="315"/>
      <c r="H32" s="225"/>
      <c r="I32" s="228"/>
      <c r="J32" s="551"/>
      <c r="K32" s="92"/>
      <c r="L32" s="44"/>
      <c r="M32" s="44"/>
      <c r="N32" s="44"/>
      <c r="O32" s="225"/>
      <c r="P32" s="228"/>
      <c r="Q32" s="551"/>
      <c r="R32" s="393"/>
      <c r="S32" s="394"/>
      <c r="T32" s="394"/>
      <c r="U32" s="395"/>
      <c r="V32" s="232"/>
      <c r="W32" s="228"/>
      <c r="X32" s="541"/>
      <c r="Y32" s="158"/>
      <c r="Z32" s="37"/>
      <c r="AA32" s="37"/>
      <c r="AB32" s="159"/>
      <c r="AC32" s="44"/>
      <c r="AD32" s="389"/>
      <c r="AE32" s="551"/>
      <c r="AF32" s="93"/>
      <c r="AG32" s="57"/>
      <c r="AH32" s="57"/>
      <c r="AI32" s="78"/>
      <c r="AJ32" s="249"/>
      <c r="AK32" s="235"/>
      <c r="AL32" s="49"/>
    </row>
    <row r="33" spans="1:43" s="50" customFormat="1" ht="22.5" customHeight="1">
      <c r="A33" s="82"/>
      <c r="B33" s="85"/>
      <c r="C33" s="586"/>
      <c r="D33" s="170"/>
      <c r="E33" s="37"/>
      <c r="F33" s="37"/>
      <c r="G33" s="37"/>
      <c r="H33" s="225"/>
      <c r="I33" s="228"/>
      <c r="J33" s="551"/>
      <c r="K33" s="92"/>
      <c r="L33" s="44"/>
      <c r="M33" s="44"/>
      <c r="N33" s="44"/>
      <c r="O33" s="225"/>
      <c r="P33" s="228"/>
      <c r="Q33" s="551"/>
      <c r="R33" s="93"/>
      <c r="S33" s="57"/>
      <c r="T33" s="57"/>
      <c r="U33" s="57"/>
      <c r="V33" s="232"/>
      <c r="W33" s="228"/>
      <c r="X33" s="541"/>
      <c r="Y33" s="396"/>
      <c r="Z33" s="448"/>
      <c r="AA33" s="37"/>
      <c r="AB33" s="159"/>
      <c r="AC33" s="44"/>
      <c r="AD33" s="389"/>
      <c r="AE33" s="551"/>
      <c r="AF33" s="93"/>
      <c r="AG33" s="57"/>
      <c r="AH33" s="57"/>
      <c r="AI33" s="44"/>
      <c r="AJ33" s="249"/>
      <c r="AK33" s="235"/>
      <c r="AL33" s="49"/>
    </row>
    <row r="34" spans="1:43" s="32" customFormat="1" ht="21" customHeight="1">
      <c r="A34" s="82"/>
      <c r="B34" s="94"/>
      <c r="C34" s="586"/>
      <c r="D34" s="309" t="s">
        <v>390</v>
      </c>
      <c r="E34" s="309"/>
      <c r="F34" s="309">
        <f>SUM(F29:F33)</f>
        <v>65.3</v>
      </c>
      <c r="G34" s="397">
        <f>SUM(G29:G32)</f>
        <v>51.456400000000002</v>
      </c>
      <c r="H34" s="398"/>
      <c r="I34" s="258"/>
      <c r="J34" s="585"/>
      <c r="K34" s="309" t="s">
        <v>390</v>
      </c>
      <c r="L34" s="309"/>
      <c r="M34" s="309">
        <f>SUM(M29:M33)</f>
        <v>0.3</v>
      </c>
      <c r="N34" s="397">
        <f>SUM(N29:N32)</f>
        <v>0.21509999999999999</v>
      </c>
      <c r="O34" s="399"/>
      <c r="P34" s="258"/>
      <c r="Q34" s="585"/>
      <c r="R34" s="309"/>
      <c r="S34" s="309"/>
      <c r="T34" s="309"/>
      <c r="U34" s="397"/>
      <c r="V34" s="400"/>
      <c r="W34" s="258"/>
      <c r="X34" s="541"/>
      <c r="Y34" s="401" t="s">
        <v>492</v>
      </c>
      <c r="Z34" s="401"/>
      <c r="AA34" s="402">
        <f>SUM(AA29:AA33)</f>
        <v>0.3</v>
      </c>
      <c r="AB34" s="403">
        <f>SUM(AB29:AB33)</f>
        <v>0.23639999999999997</v>
      </c>
      <c r="AC34" s="404"/>
      <c r="AD34" s="42"/>
      <c r="AE34" s="551"/>
      <c r="AF34" s="42" t="s">
        <v>390</v>
      </c>
      <c r="AG34" s="42"/>
      <c r="AH34" s="44">
        <f>SUM(AH29:AH33)</f>
        <v>65.3</v>
      </c>
      <c r="AI34" s="405">
        <f>SUM(AI29:AI33)</f>
        <v>51.456400000000002</v>
      </c>
      <c r="AJ34" s="245"/>
      <c r="AK34" s="259"/>
      <c r="AL34" s="49"/>
      <c r="AM34" s="50"/>
      <c r="AN34" s="50"/>
      <c r="AO34" s="50"/>
      <c r="AP34" s="50"/>
      <c r="AQ34" s="50"/>
    </row>
    <row r="35" spans="1:43" s="50" customFormat="1" ht="22.5" customHeight="1">
      <c r="A35" s="82"/>
      <c r="B35" s="96"/>
      <c r="C35" s="581" t="s">
        <v>493</v>
      </c>
      <c r="D35" s="149" t="s">
        <v>494</v>
      </c>
      <c r="E35" s="148" t="s">
        <v>495</v>
      </c>
      <c r="F35" s="148">
        <v>8</v>
      </c>
      <c r="G35" s="315">
        <f>F35*$G$9/1000</f>
        <v>6.3040000000000003</v>
      </c>
      <c r="H35" s="331"/>
      <c r="I35" s="332"/>
      <c r="J35" s="548" t="s">
        <v>496</v>
      </c>
      <c r="K35" s="53" t="s">
        <v>497</v>
      </c>
      <c r="L35" s="44" t="s">
        <v>417</v>
      </c>
      <c r="M35" s="46">
        <v>27</v>
      </c>
      <c r="N35" s="47">
        <f>M35*$N$9/1000</f>
        <v>19.359000000000002</v>
      </c>
      <c r="O35" s="225"/>
      <c r="P35" s="228"/>
      <c r="Q35" s="548" t="s">
        <v>498</v>
      </c>
      <c r="R35" s="41" t="s">
        <v>499</v>
      </c>
      <c r="S35" s="42" t="s">
        <v>500</v>
      </c>
      <c r="T35" s="46">
        <v>1</v>
      </c>
      <c r="U35" s="83">
        <f>T35*775</f>
        <v>775</v>
      </c>
      <c r="V35" s="225"/>
      <c r="W35" s="228"/>
      <c r="X35" s="525" t="s">
        <v>501</v>
      </c>
      <c r="Y35" s="45" t="s">
        <v>502</v>
      </c>
      <c r="Z35" s="469" t="s">
        <v>417</v>
      </c>
      <c r="AA35" s="46">
        <v>35</v>
      </c>
      <c r="AB35" s="43">
        <f>AA35*$AB$9/1000</f>
        <v>27.58</v>
      </c>
      <c r="AC35" s="225"/>
      <c r="AD35" s="304"/>
      <c r="AE35" s="525" t="s">
        <v>503</v>
      </c>
      <c r="AF35" s="45" t="s">
        <v>504</v>
      </c>
      <c r="AG35" s="469" t="s">
        <v>505</v>
      </c>
      <c r="AH35" s="46">
        <v>30</v>
      </c>
      <c r="AI35" s="322">
        <f>AH35*$AI$9/1000/3</f>
        <v>7.88</v>
      </c>
      <c r="AJ35" s="71"/>
      <c r="AK35" s="235"/>
      <c r="AL35" s="49"/>
    </row>
    <row r="36" spans="1:43" s="50" customFormat="1" ht="22.5" customHeight="1">
      <c r="A36" s="82"/>
      <c r="B36" s="96"/>
      <c r="C36" s="582"/>
      <c r="D36" s="149" t="s">
        <v>506</v>
      </c>
      <c r="E36" s="148" t="s">
        <v>495</v>
      </c>
      <c r="F36" s="148">
        <v>4</v>
      </c>
      <c r="G36" s="333">
        <f>F36*$G$9/1000/3</f>
        <v>1.0506666666666666</v>
      </c>
      <c r="H36" s="331"/>
      <c r="I36" s="332"/>
      <c r="J36" s="549"/>
      <c r="K36" s="53" t="s">
        <v>507</v>
      </c>
      <c r="L36" s="44" t="s">
        <v>508</v>
      </c>
      <c r="M36" s="46">
        <v>4</v>
      </c>
      <c r="N36" s="47">
        <f>M36*$N$9/1000</f>
        <v>2.8679999999999999</v>
      </c>
      <c r="O36" s="225"/>
      <c r="P36" s="228"/>
      <c r="Q36" s="549"/>
      <c r="R36" s="53"/>
      <c r="S36" s="44"/>
      <c r="T36" s="46"/>
      <c r="U36" s="183"/>
      <c r="V36" s="225"/>
      <c r="W36" s="228"/>
      <c r="X36" s="525"/>
      <c r="Y36" s="45" t="s">
        <v>509</v>
      </c>
      <c r="Z36" s="451" t="s">
        <v>510</v>
      </c>
      <c r="AA36" s="59">
        <v>3.2</v>
      </c>
      <c r="AB36" s="43">
        <f>AA36*$AB$9/1000</f>
        <v>2.5216000000000003</v>
      </c>
      <c r="AC36" s="225"/>
      <c r="AD36" s="304"/>
      <c r="AE36" s="525"/>
      <c r="AF36" s="45" t="s">
        <v>511</v>
      </c>
      <c r="AG36" s="469" t="s">
        <v>505</v>
      </c>
      <c r="AH36" s="59">
        <v>6</v>
      </c>
      <c r="AI36" s="47">
        <f>AH36*$AI$9/1000</f>
        <v>4.7279999999999998</v>
      </c>
      <c r="AJ36" s="71"/>
      <c r="AK36" s="235"/>
      <c r="AL36" s="49"/>
    </row>
    <row r="37" spans="1:43" s="50" customFormat="1" ht="22.5" customHeight="1">
      <c r="A37" s="98"/>
      <c r="B37" s="96"/>
      <c r="C37" s="582"/>
      <c r="D37" s="149" t="s">
        <v>434</v>
      </c>
      <c r="E37" s="148" t="s">
        <v>417</v>
      </c>
      <c r="F37" s="148">
        <v>3.2</v>
      </c>
      <c r="G37" s="315">
        <f>F37*$G$9/1000</f>
        <v>2.5216000000000003</v>
      </c>
      <c r="H37" s="331"/>
      <c r="I37" s="332"/>
      <c r="J37" s="549"/>
      <c r="K37" s="53" t="s">
        <v>448</v>
      </c>
      <c r="L37" s="44" t="s">
        <v>443</v>
      </c>
      <c r="M37" s="46">
        <v>0.3</v>
      </c>
      <c r="N37" s="43">
        <f>M37*$N$9/1000</f>
        <v>0.21509999999999999</v>
      </c>
      <c r="O37" s="225"/>
      <c r="P37" s="228"/>
      <c r="Q37" s="549"/>
      <c r="R37" s="334"/>
      <c r="S37" s="470"/>
      <c r="T37" s="335"/>
      <c r="U37" s="183"/>
      <c r="V37" s="225"/>
      <c r="W37" s="228"/>
      <c r="X37" s="525"/>
      <c r="Y37" s="45" t="s">
        <v>512</v>
      </c>
      <c r="Z37" s="446" t="s">
        <v>413</v>
      </c>
      <c r="AA37" s="59">
        <v>3</v>
      </c>
      <c r="AB37" s="43">
        <f>AA37*$AB$9/1000</f>
        <v>2.3639999999999999</v>
      </c>
      <c r="AC37" s="225"/>
      <c r="AD37" s="304"/>
      <c r="AE37" s="525"/>
      <c r="AF37" s="45" t="s">
        <v>513</v>
      </c>
      <c r="AG37" s="446" t="s">
        <v>508</v>
      </c>
      <c r="AH37" s="59">
        <v>12</v>
      </c>
      <c r="AI37" s="43">
        <f>AH37*$AI$9/1000</f>
        <v>9.4559999999999995</v>
      </c>
      <c r="AJ37" s="71"/>
      <c r="AK37" s="235"/>
      <c r="AL37" s="31"/>
      <c r="AM37" s="32"/>
      <c r="AN37" s="32"/>
      <c r="AO37" s="106"/>
      <c r="AP37" s="32"/>
      <c r="AQ37" s="32"/>
    </row>
    <row r="38" spans="1:43" s="50" customFormat="1" ht="22.5" customHeight="1">
      <c r="A38" s="100"/>
      <c r="B38" s="85"/>
      <c r="C38" s="582"/>
      <c r="D38" s="45"/>
      <c r="E38" s="431"/>
      <c r="F38" s="59"/>
      <c r="G38" s="184"/>
      <c r="H38" s="331"/>
      <c r="I38" s="332"/>
      <c r="J38" s="549"/>
      <c r="K38" s="45" t="s">
        <v>512</v>
      </c>
      <c r="L38" s="37" t="s">
        <v>413</v>
      </c>
      <c r="M38" s="59">
        <v>3</v>
      </c>
      <c r="N38" s="47">
        <f>M38*$N$9/1000</f>
        <v>2.1509999999999998</v>
      </c>
      <c r="O38" s="225"/>
      <c r="P38" s="228"/>
      <c r="Q38" s="549"/>
      <c r="R38" s="471" t="s">
        <v>514</v>
      </c>
      <c r="S38" s="72" t="s">
        <v>500</v>
      </c>
      <c r="T38" s="472"/>
      <c r="U38" s="263" t="s">
        <v>515</v>
      </c>
      <c r="V38" s="225"/>
      <c r="W38" s="228"/>
      <c r="X38" s="525"/>
      <c r="Y38" s="336"/>
      <c r="Z38" s="446"/>
      <c r="AA38" s="59"/>
      <c r="AB38" s="43"/>
      <c r="AC38" s="225"/>
      <c r="AD38" s="304"/>
      <c r="AE38" s="525"/>
      <c r="AF38" s="473" t="s">
        <v>516</v>
      </c>
      <c r="AG38" s="446"/>
      <c r="AH38" s="59"/>
      <c r="AI38" s="43"/>
      <c r="AJ38" s="249"/>
      <c r="AK38" s="235"/>
      <c r="AL38" s="117"/>
      <c r="AM38" s="118"/>
      <c r="AN38" s="118"/>
      <c r="AO38" s="118"/>
      <c r="AP38" s="118"/>
      <c r="AQ38" s="118"/>
    </row>
    <row r="39" spans="1:43" s="50" customFormat="1" ht="22.5" customHeight="1">
      <c r="A39" s="51"/>
      <c r="B39" s="40"/>
      <c r="C39" s="582"/>
      <c r="D39" s="158"/>
      <c r="E39" s="37"/>
      <c r="F39" s="37"/>
      <c r="G39" s="169"/>
      <c r="H39" s="331"/>
      <c r="I39" s="332"/>
      <c r="J39" s="549"/>
      <c r="K39" s="237"/>
      <c r="L39" s="238"/>
      <c r="M39" s="238"/>
      <c r="N39" s="306"/>
      <c r="O39" s="225"/>
      <c r="P39" s="228"/>
      <c r="Q39" s="549"/>
      <c r="R39" s="334"/>
      <c r="S39" s="470"/>
      <c r="T39" s="335"/>
      <c r="U39" s="184"/>
      <c r="V39" s="225"/>
      <c r="W39" s="228"/>
      <c r="X39" s="525"/>
      <c r="Y39" s="45"/>
      <c r="Z39" s="446"/>
      <c r="AA39" s="59"/>
      <c r="AB39" s="74"/>
      <c r="AC39" s="225"/>
      <c r="AD39" s="304"/>
      <c r="AE39" s="525"/>
      <c r="AF39" s="45"/>
      <c r="AG39" s="446"/>
      <c r="AH39" s="59"/>
      <c r="AI39" s="74"/>
      <c r="AJ39" s="249"/>
      <c r="AK39" s="235"/>
      <c r="AL39" s="123"/>
      <c r="AM39" s="32"/>
      <c r="AN39" s="32"/>
      <c r="AO39" s="32"/>
      <c r="AP39" s="32"/>
      <c r="AQ39" s="32"/>
    </row>
    <row r="40" spans="1:43" s="50" customFormat="1" ht="22.5" customHeight="1">
      <c r="A40" s="39"/>
      <c r="B40" s="102"/>
      <c r="C40" s="582"/>
      <c r="D40" s="158"/>
      <c r="E40" s="37"/>
      <c r="F40" s="37"/>
      <c r="G40" s="169"/>
      <c r="H40" s="331"/>
      <c r="I40" s="332"/>
      <c r="J40" s="549"/>
      <c r="K40" s="53"/>
      <c r="L40" s="44"/>
      <c r="M40" s="44"/>
      <c r="N40" s="242"/>
      <c r="O40" s="225"/>
      <c r="P40" s="228"/>
      <c r="Q40" s="549"/>
      <c r="R40" s="45"/>
      <c r="S40" s="46"/>
      <c r="T40" s="46"/>
      <c r="U40" s="154"/>
      <c r="V40" s="225"/>
      <c r="W40" s="228"/>
      <c r="X40" s="525"/>
      <c r="Y40" s="101"/>
      <c r="Z40" s="44"/>
      <c r="AA40" s="44"/>
      <c r="AB40" s="74"/>
      <c r="AC40" s="225"/>
      <c r="AD40" s="304"/>
      <c r="AE40" s="525"/>
      <c r="AF40" s="101"/>
      <c r="AG40" s="44"/>
      <c r="AH40" s="44"/>
      <c r="AI40" s="74"/>
      <c r="AJ40" s="249"/>
      <c r="AK40" s="235"/>
      <c r="AL40" s="31"/>
      <c r="AM40" s="32"/>
      <c r="AN40" s="32"/>
      <c r="AO40" s="32"/>
      <c r="AP40" s="32"/>
      <c r="AQ40" s="32"/>
    </row>
    <row r="41" spans="1:43" s="50" customFormat="1" ht="22.5" customHeight="1">
      <c r="A41" s="51"/>
      <c r="B41" s="85"/>
      <c r="C41" s="582"/>
      <c r="D41" s="103" t="s">
        <v>517</v>
      </c>
      <c r="E41" s="37"/>
      <c r="F41" s="37"/>
      <c r="G41" s="169"/>
      <c r="H41" s="331"/>
      <c r="I41" s="332"/>
      <c r="J41" s="549"/>
      <c r="K41" s="53"/>
      <c r="L41" s="44"/>
      <c r="M41" s="44"/>
      <c r="N41" s="338"/>
      <c r="O41" s="225"/>
      <c r="P41" s="228"/>
      <c r="Q41" s="549"/>
      <c r="R41" s="53"/>
      <c r="S41" s="44"/>
      <c r="T41" s="44"/>
      <c r="U41" s="44"/>
      <c r="V41" s="225"/>
      <c r="W41" s="228"/>
      <c r="X41" s="525"/>
      <c r="Y41" s="53"/>
      <c r="Z41" s="44"/>
      <c r="AA41" s="44"/>
      <c r="AB41" s="74"/>
      <c r="AC41" s="225"/>
      <c r="AD41" s="304"/>
      <c r="AE41" s="525"/>
      <c r="AF41" s="53"/>
      <c r="AG41" s="44"/>
      <c r="AH41" s="44"/>
      <c r="AI41" s="74"/>
      <c r="AJ41" s="249"/>
      <c r="AK41" s="235"/>
      <c r="AL41" s="31"/>
      <c r="AM41" s="32"/>
      <c r="AN41" s="32"/>
      <c r="AO41" s="32"/>
      <c r="AP41" s="32"/>
      <c r="AQ41" s="32"/>
    </row>
    <row r="42" spans="1:43" s="50" customFormat="1" ht="22.5" customHeight="1">
      <c r="A42" s="51"/>
      <c r="B42" s="85"/>
      <c r="C42" s="582"/>
      <c r="D42" s="103" t="s">
        <v>518</v>
      </c>
      <c r="E42" s="37"/>
      <c r="F42" s="37"/>
      <c r="G42" s="37"/>
      <c r="H42" s="331"/>
      <c r="I42" s="332"/>
      <c r="J42" s="549"/>
      <c r="K42" s="44"/>
      <c r="L42" s="44"/>
      <c r="M42" s="44"/>
      <c r="N42" s="104"/>
      <c r="O42" s="225"/>
      <c r="P42" s="228"/>
      <c r="Q42" s="549"/>
      <c r="R42" s="44"/>
      <c r="S42" s="44"/>
      <c r="T42" s="44"/>
      <c r="U42" s="44"/>
      <c r="V42" s="225"/>
      <c r="W42" s="228"/>
      <c r="X42" s="525"/>
      <c r="Y42" s="53"/>
      <c r="Z42" s="44"/>
      <c r="AA42" s="44"/>
      <c r="AB42" s="44"/>
      <c r="AC42" s="225"/>
      <c r="AD42" s="304"/>
      <c r="AE42" s="525"/>
      <c r="AF42" s="53"/>
      <c r="AG42" s="44"/>
      <c r="AH42" s="44"/>
      <c r="AI42" s="44"/>
      <c r="AJ42" s="249"/>
      <c r="AK42" s="235"/>
      <c r="AL42" s="31"/>
      <c r="AM42" s="32"/>
      <c r="AN42" s="32"/>
      <c r="AO42" s="32"/>
      <c r="AP42" s="32"/>
      <c r="AQ42" s="32"/>
    </row>
    <row r="43" spans="1:43" s="32" customFormat="1" ht="21.75" customHeight="1">
      <c r="A43" s="105"/>
      <c r="B43" s="40"/>
      <c r="C43" s="583"/>
      <c r="D43" s="243" t="s">
        <v>390</v>
      </c>
      <c r="E43" s="243"/>
      <c r="F43" s="173">
        <f>SUM(F35:F42)</f>
        <v>15.2</v>
      </c>
      <c r="G43" s="163">
        <f>SUM(G35:G41)</f>
        <v>9.8762666666666661</v>
      </c>
      <c r="H43" s="194"/>
      <c r="I43" s="332"/>
      <c r="J43" s="550"/>
      <c r="K43" s="225" t="s">
        <v>390</v>
      </c>
      <c r="L43" s="330"/>
      <c r="M43" s="257">
        <f>SUM(M35:M42)</f>
        <v>34.299999999999997</v>
      </c>
      <c r="N43" s="253">
        <f>SUM(N35:N42)</f>
        <v>24.5931</v>
      </c>
      <c r="O43" s="242"/>
      <c r="P43" s="225">
        <f>V43*T43/1000</f>
        <v>0</v>
      </c>
      <c r="Q43" s="550"/>
      <c r="R43" s="225" t="s">
        <v>390</v>
      </c>
      <c r="S43" s="225"/>
      <c r="T43" s="225">
        <f>SUM(T35:T42)</f>
        <v>1</v>
      </c>
      <c r="U43" s="242">
        <f>SUM(U35:U42)</f>
        <v>775</v>
      </c>
      <c r="V43" s="244"/>
      <c r="W43" s="225"/>
      <c r="X43" s="525"/>
      <c r="Y43" s="225" t="s">
        <v>390</v>
      </c>
      <c r="Z43" s="330"/>
      <c r="AA43" s="257">
        <f>SUM(AA35:AA42)</f>
        <v>41.2</v>
      </c>
      <c r="AB43" s="253">
        <f>SUM(AB37:AB41)</f>
        <v>2.3639999999999999</v>
      </c>
      <c r="AC43" s="244"/>
      <c r="AD43" s="226"/>
      <c r="AE43" s="525"/>
      <c r="AF43" s="225" t="s">
        <v>390</v>
      </c>
      <c r="AG43" s="330"/>
      <c r="AH43" s="257">
        <f>SUM(AH35:AH42)</f>
        <v>48</v>
      </c>
      <c r="AI43" s="253">
        <f>SUM(AI37:AI41)</f>
        <v>9.4559999999999995</v>
      </c>
      <c r="AJ43" s="266"/>
      <c r="AK43" s="230"/>
      <c r="AL43" s="31"/>
    </row>
    <row r="44" spans="1:43" s="118" customFormat="1" ht="36" customHeight="1" thickBot="1">
      <c r="A44" s="107"/>
      <c r="B44" s="108"/>
      <c r="C44" s="109"/>
      <c r="D44" s="110"/>
      <c r="E44" s="113"/>
      <c r="F44" s="110"/>
      <c r="G44" s="111"/>
      <c r="H44" s="113"/>
      <c r="I44" s="113"/>
      <c r="J44" s="112" t="s">
        <v>519</v>
      </c>
      <c r="K44" s="113" t="s">
        <v>520</v>
      </c>
      <c r="L44" s="113" t="s">
        <v>521</v>
      </c>
      <c r="M44" s="113"/>
      <c r="N44" s="114">
        <v>30</v>
      </c>
      <c r="O44" s="411"/>
      <c r="P44" s="113"/>
      <c r="Q44" s="115"/>
      <c r="R44" s="110" t="s">
        <v>522</v>
      </c>
      <c r="S44" s="113"/>
      <c r="T44" s="110"/>
      <c r="U44" s="111">
        <f>U9</f>
        <v>788</v>
      </c>
      <c r="V44" s="110"/>
      <c r="W44" s="110"/>
      <c r="X44" s="112" t="s">
        <v>519</v>
      </c>
      <c r="Y44" s="113" t="s">
        <v>520</v>
      </c>
      <c r="Z44" s="113" t="s">
        <v>521</v>
      </c>
      <c r="AA44" s="113"/>
      <c r="AB44" s="114" t="s">
        <v>523</v>
      </c>
      <c r="AC44" s="111"/>
      <c r="AD44" s="116"/>
      <c r="AE44" s="412"/>
      <c r="AF44" s="110" t="s">
        <v>522</v>
      </c>
      <c r="AG44" s="113"/>
      <c r="AH44" s="110"/>
      <c r="AI44" s="111">
        <f>AI9</f>
        <v>788</v>
      </c>
      <c r="AJ44" s="413"/>
      <c r="AK44" s="414"/>
      <c r="AL44" s="31"/>
      <c r="AM44" s="32"/>
      <c r="AN44" s="32"/>
      <c r="AO44" s="32"/>
      <c r="AP44" s="32"/>
      <c r="AQ44" s="32"/>
    </row>
    <row r="45" spans="1:43" s="32" customFormat="1" ht="22.5" customHeight="1">
      <c r="A45" s="119"/>
      <c r="B45" s="120"/>
      <c r="C45" s="579" t="s">
        <v>394</v>
      </c>
      <c r="D45" s="580"/>
      <c r="E45" s="474"/>
      <c r="F45" s="121"/>
      <c r="G45" s="572">
        <f>SUM(I11:I44)</f>
        <v>0</v>
      </c>
      <c r="H45" s="572"/>
      <c r="I45" s="224"/>
      <c r="J45" s="538" t="s">
        <v>394</v>
      </c>
      <c r="K45" s="538"/>
      <c r="L45" s="122"/>
      <c r="M45" s="122"/>
      <c r="N45" s="537">
        <f>SUM(P11:P44)</f>
        <v>0</v>
      </c>
      <c r="O45" s="537"/>
      <c r="P45" s="224"/>
      <c r="Q45" s="538" t="s">
        <v>394</v>
      </c>
      <c r="R45" s="538"/>
      <c r="S45" s="122"/>
      <c r="T45" s="122"/>
      <c r="U45" s="537">
        <f>SUM(W11:W44)</f>
        <v>0</v>
      </c>
      <c r="V45" s="537"/>
      <c r="W45" s="224"/>
      <c r="X45" s="538" t="s">
        <v>394</v>
      </c>
      <c r="Y45" s="538"/>
      <c r="Z45" s="122"/>
      <c r="AA45" s="122"/>
      <c r="AB45" s="537">
        <f>SUM(AD11:AD44)</f>
        <v>0</v>
      </c>
      <c r="AC45" s="537"/>
      <c r="AD45" s="267"/>
      <c r="AE45" s="538" t="s">
        <v>394</v>
      </c>
      <c r="AF45" s="538"/>
      <c r="AG45" s="122"/>
      <c r="AH45" s="122"/>
      <c r="AI45" s="537">
        <f>SUM(AK11:AK44)</f>
        <v>0</v>
      </c>
      <c r="AJ45" s="537"/>
      <c r="AK45" s="268"/>
      <c r="AL45" s="31"/>
    </row>
    <row r="46" spans="1:43" s="32" customFormat="1" ht="22.5" customHeight="1">
      <c r="A46" s="124"/>
      <c r="B46" s="125"/>
      <c r="C46" s="561" t="s">
        <v>524</v>
      </c>
      <c r="D46" s="269" t="s">
        <v>525</v>
      </c>
      <c r="E46" s="475"/>
      <c r="F46" s="126"/>
      <c r="G46" s="523">
        <v>4.9000000000000004</v>
      </c>
      <c r="H46" s="523"/>
      <c r="I46" s="270"/>
      <c r="J46" s="531" t="s">
        <v>524</v>
      </c>
      <c r="K46" s="271" t="s">
        <v>525</v>
      </c>
      <c r="L46" s="271"/>
      <c r="M46" s="126"/>
      <c r="N46" s="527">
        <v>4.7</v>
      </c>
      <c r="O46" s="527"/>
      <c r="P46" s="222"/>
      <c r="Q46" s="524" t="s">
        <v>524</v>
      </c>
      <c r="R46" s="271" t="s">
        <v>525</v>
      </c>
      <c r="S46" s="271"/>
      <c r="T46" s="126"/>
      <c r="U46" s="527">
        <v>4.7</v>
      </c>
      <c r="V46" s="527"/>
      <c r="W46" s="222"/>
      <c r="X46" s="524" t="s">
        <v>524</v>
      </c>
      <c r="Y46" s="271" t="s">
        <v>525</v>
      </c>
      <c r="Z46" s="271"/>
      <c r="AA46" s="126"/>
      <c r="AB46" s="527">
        <v>4.7</v>
      </c>
      <c r="AC46" s="527"/>
      <c r="AD46" s="272"/>
      <c r="AE46" s="524" t="s">
        <v>524</v>
      </c>
      <c r="AF46" s="271" t="s">
        <v>525</v>
      </c>
      <c r="AG46" s="476"/>
      <c r="AH46" s="127"/>
      <c r="AI46" s="523">
        <v>4.9000000000000004</v>
      </c>
      <c r="AJ46" s="523"/>
      <c r="AK46" s="273"/>
      <c r="AL46" s="133"/>
      <c r="AM46" s="134"/>
      <c r="AN46" s="134"/>
      <c r="AO46" s="134"/>
      <c r="AP46" s="134"/>
      <c r="AQ46" s="134"/>
    </row>
    <row r="47" spans="1:43" s="32" customFormat="1" ht="22.5" customHeight="1">
      <c r="A47" s="124"/>
      <c r="B47" s="125"/>
      <c r="C47" s="562"/>
      <c r="D47" s="274" t="s">
        <v>526</v>
      </c>
      <c r="E47" s="477"/>
      <c r="F47" s="127"/>
      <c r="G47" s="534">
        <v>1.5</v>
      </c>
      <c r="H47" s="535"/>
      <c r="I47" s="270"/>
      <c r="J47" s="531"/>
      <c r="K47" s="275" t="s">
        <v>526</v>
      </c>
      <c r="L47" s="275"/>
      <c r="M47" s="127"/>
      <c r="N47" s="523">
        <v>1.3</v>
      </c>
      <c r="O47" s="523"/>
      <c r="P47" s="222"/>
      <c r="Q47" s="525"/>
      <c r="R47" s="275" t="s">
        <v>526</v>
      </c>
      <c r="S47" s="275"/>
      <c r="T47" s="127"/>
      <c r="U47" s="523">
        <v>1.2</v>
      </c>
      <c r="V47" s="523"/>
      <c r="W47" s="222"/>
      <c r="X47" s="525"/>
      <c r="Y47" s="275" t="s">
        <v>526</v>
      </c>
      <c r="Z47" s="275"/>
      <c r="AA47" s="127"/>
      <c r="AB47" s="523">
        <v>2</v>
      </c>
      <c r="AC47" s="523"/>
      <c r="AD47" s="272"/>
      <c r="AE47" s="525"/>
      <c r="AF47" s="275" t="s">
        <v>526</v>
      </c>
      <c r="AG47" s="275"/>
      <c r="AH47" s="127"/>
      <c r="AI47" s="523">
        <v>1.5</v>
      </c>
      <c r="AJ47" s="523"/>
      <c r="AK47" s="273"/>
      <c r="AL47" s="137"/>
      <c r="AM47" s="12"/>
      <c r="AN47" s="12"/>
      <c r="AO47" s="12"/>
      <c r="AP47" s="12"/>
      <c r="AQ47" s="12"/>
    </row>
    <row r="48" spans="1:43" s="32" customFormat="1" ht="22.5" customHeight="1">
      <c r="A48" s="124"/>
      <c r="B48" s="125"/>
      <c r="C48" s="562"/>
      <c r="D48" s="274" t="s">
        <v>527</v>
      </c>
      <c r="E48" s="477"/>
      <c r="F48" s="127"/>
      <c r="G48" s="534">
        <v>0</v>
      </c>
      <c r="H48" s="535"/>
      <c r="I48" s="270"/>
      <c r="J48" s="531"/>
      <c r="K48" s="275" t="s">
        <v>527</v>
      </c>
      <c r="L48" s="275"/>
      <c r="M48" s="127"/>
      <c r="N48" s="523">
        <v>0</v>
      </c>
      <c r="O48" s="523"/>
      <c r="P48" s="222"/>
      <c r="Q48" s="525"/>
      <c r="R48" s="275" t="s">
        <v>527</v>
      </c>
      <c r="S48" s="275"/>
      <c r="T48" s="127"/>
      <c r="U48" s="523">
        <v>1</v>
      </c>
      <c r="V48" s="523"/>
      <c r="W48" s="222"/>
      <c r="X48" s="525"/>
      <c r="Y48" s="275" t="s">
        <v>527</v>
      </c>
      <c r="Z48" s="275"/>
      <c r="AA48" s="127"/>
      <c r="AB48" s="523">
        <v>0</v>
      </c>
      <c r="AC48" s="523"/>
      <c r="AD48" s="272"/>
      <c r="AE48" s="525"/>
      <c r="AF48" s="275" t="s">
        <v>527</v>
      </c>
      <c r="AG48" s="275"/>
      <c r="AH48" s="127"/>
      <c r="AI48" s="523">
        <v>1</v>
      </c>
      <c r="AJ48" s="523"/>
      <c r="AK48" s="273"/>
      <c r="AL48" s="12"/>
      <c r="AM48" s="12"/>
      <c r="AN48" s="12"/>
      <c r="AO48" s="12"/>
      <c r="AP48" s="12"/>
      <c r="AQ48" s="12"/>
    </row>
    <row r="49" spans="1:43" s="32" customFormat="1" ht="22.5" customHeight="1">
      <c r="A49" s="124"/>
      <c r="B49" s="125"/>
      <c r="C49" s="562"/>
      <c r="D49" s="274" t="s">
        <v>528</v>
      </c>
      <c r="E49" s="477"/>
      <c r="F49" s="127"/>
      <c r="G49" s="534">
        <v>2.5</v>
      </c>
      <c r="H49" s="535"/>
      <c r="I49" s="270"/>
      <c r="J49" s="531"/>
      <c r="K49" s="275" t="s">
        <v>528</v>
      </c>
      <c r="L49" s="275"/>
      <c r="M49" s="127"/>
      <c r="N49" s="523">
        <v>2.7</v>
      </c>
      <c r="O49" s="523"/>
      <c r="P49" s="222"/>
      <c r="Q49" s="525"/>
      <c r="R49" s="275" t="s">
        <v>528</v>
      </c>
      <c r="S49" s="275"/>
      <c r="T49" s="127"/>
      <c r="U49" s="523">
        <v>2.2999999999999998</v>
      </c>
      <c r="V49" s="523"/>
      <c r="W49" s="222"/>
      <c r="X49" s="525"/>
      <c r="Y49" s="275" t="s">
        <v>528</v>
      </c>
      <c r="Z49" s="275"/>
      <c r="AA49" s="127"/>
      <c r="AB49" s="523">
        <v>2.5</v>
      </c>
      <c r="AC49" s="523"/>
      <c r="AD49" s="272"/>
      <c r="AE49" s="525"/>
      <c r="AF49" s="275" t="s">
        <v>528</v>
      </c>
      <c r="AG49" s="275"/>
      <c r="AH49" s="127"/>
      <c r="AI49" s="523">
        <v>2.5</v>
      </c>
      <c r="AJ49" s="523"/>
      <c r="AK49" s="273"/>
      <c r="AL49" s="12"/>
      <c r="AM49" s="12"/>
      <c r="AN49" s="12"/>
      <c r="AO49" s="12"/>
      <c r="AP49" s="12"/>
      <c r="AQ49" s="12"/>
    </row>
    <row r="50" spans="1:43" s="32" customFormat="1" ht="22.5" customHeight="1">
      <c r="A50" s="124"/>
      <c r="B50" s="125"/>
      <c r="C50" s="562"/>
      <c r="D50" s="274" t="s">
        <v>529</v>
      </c>
      <c r="E50" s="477"/>
      <c r="F50" s="127"/>
      <c r="G50" s="534">
        <v>2.5</v>
      </c>
      <c r="H50" s="535"/>
      <c r="I50" s="270"/>
      <c r="J50" s="531"/>
      <c r="K50" s="275" t="s">
        <v>529</v>
      </c>
      <c r="L50" s="275"/>
      <c r="M50" s="127"/>
      <c r="N50" s="523">
        <v>2.8</v>
      </c>
      <c r="O50" s="523"/>
      <c r="P50" s="222"/>
      <c r="Q50" s="525"/>
      <c r="R50" s="275" t="s">
        <v>529</v>
      </c>
      <c r="S50" s="275"/>
      <c r="T50" s="127"/>
      <c r="U50" s="523">
        <v>2.5</v>
      </c>
      <c r="V50" s="523"/>
      <c r="W50" s="222"/>
      <c r="X50" s="525"/>
      <c r="Y50" s="275" t="s">
        <v>529</v>
      </c>
      <c r="Z50" s="275"/>
      <c r="AA50" s="127"/>
      <c r="AB50" s="523">
        <v>2.8</v>
      </c>
      <c r="AC50" s="523"/>
      <c r="AD50" s="272"/>
      <c r="AE50" s="525"/>
      <c r="AF50" s="275" t="s">
        <v>529</v>
      </c>
      <c r="AG50" s="275"/>
      <c r="AH50" s="127"/>
      <c r="AI50" s="523">
        <v>2.7</v>
      </c>
      <c r="AJ50" s="523"/>
      <c r="AK50" s="273"/>
      <c r="AL50" s="12"/>
      <c r="AM50" s="12"/>
      <c r="AN50" s="12"/>
      <c r="AO50" s="12"/>
      <c r="AP50" s="12"/>
      <c r="AQ50" s="12"/>
    </row>
    <row r="51" spans="1:43" s="32" customFormat="1" ht="22.5" customHeight="1">
      <c r="A51" s="128"/>
      <c r="B51" s="129"/>
      <c r="C51" s="563"/>
      <c r="D51" s="276" t="s">
        <v>524</v>
      </c>
      <c r="E51" s="478"/>
      <c r="F51" s="130"/>
      <c r="G51" s="653">
        <v>680.5</v>
      </c>
      <c r="H51" s="653"/>
      <c r="I51" s="277"/>
      <c r="J51" s="533"/>
      <c r="K51" s="278" t="s">
        <v>524</v>
      </c>
      <c r="L51" s="278"/>
      <c r="M51" s="130"/>
      <c r="N51" s="632">
        <v>690</v>
      </c>
      <c r="O51" s="632"/>
      <c r="P51" s="222"/>
      <c r="Q51" s="525"/>
      <c r="R51" s="278" t="s">
        <v>524</v>
      </c>
      <c r="S51" s="278"/>
      <c r="T51" s="130"/>
      <c r="U51" s="632">
        <v>704</v>
      </c>
      <c r="V51" s="632"/>
      <c r="W51" s="222"/>
      <c r="X51" s="525"/>
      <c r="Y51" s="278" t="s">
        <v>524</v>
      </c>
      <c r="Z51" s="278"/>
      <c r="AA51" s="130"/>
      <c r="AB51" s="522">
        <v>692.5</v>
      </c>
      <c r="AC51" s="522"/>
      <c r="AD51" s="272"/>
      <c r="AE51" s="525"/>
      <c r="AF51" s="278" t="s">
        <v>524</v>
      </c>
      <c r="AG51" s="278"/>
      <c r="AH51" s="130"/>
      <c r="AI51" s="522">
        <v>749.5</v>
      </c>
      <c r="AJ51" s="522"/>
      <c r="AK51" s="273"/>
      <c r="AL51" s="12"/>
      <c r="AM51" s="12"/>
      <c r="AN51" s="12"/>
      <c r="AO51" s="12"/>
      <c r="AP51" s="12"/>
      <c r="AQ51" s="12"/>
    </row>
    <row r="52" spans="1:43" s="134" customFormat="1" ht="27.75" customHeight="1">
      <c r="A52" s="131"/>
      <c r="B52" s="132"/>
      <c r="C52" s="279" t="s">
        <v>530</v>
      </c>
      <c r="D52" s="280"/>
      <c r="E52" s="479"/>
      <c r="F52" s="281"/>
      <c r="G52" s="282"/>
      <c r="H52" s="283"/>
      <c r="I52" s="284"/>
      <c r="J52" s="282"/>
      <c r="K52" s="285"/>
      <c r="L52" s="424"/>
      <c r="M52" s="285"/>
      <c r="N52" s="285"/>
      <c r="O52" s="286"/>
      <c r="P52" s="287"/>
      <c r="Q52" s="288"/>
      <c r="R52" s="288"/>
      <c r="S52" s="290"/>
      <c r="T52" s="288"/>
      <c r="U52" s="288"/>
      <c r="V52" s="286"/>
      <c r="W52" s="287"/>
      <c r="X52" s="288"/>
      <c r="Y52" s="288"/>
      <c r="Z52" s="290"/>
      <c r="AA52" s="288"/>
      <c r="AB52" s="288"/>
      <c r="AC52" s="286"/>
      <c r="AD52" s="289"/>
      <c r="AE52" s="290"/>
      <c r="AF52" s="290"/>
      <c r="AG52" s="290"/>
      <c r="AH52" s="290"/>
      <c r="AI52" s="290"/>
      <c r="AJ52" s="291"/>
      <c r="AK52" s="292"/>
      <c r="AL52" s="12"/>
      <c r="AM52" s="12"/>
      <c r="AN52" s="12"/>
      <c r="AO52" s="12"/>
      <c r="AP52" s="12"/>
      <c r="AQ52" s="12"/>
    </row>
    <row r="53" spans="1:43" ht="34.5" customHeight="1" thickBot="1">
      <c r="A53" s="135"/>
      <c r="B53" s="136"/>
      <c r="C53" s="293" t="s">
        <v>531</v>
      </c>
      <c r="D53" s="294"/>
      <c r="E53" s="295"/>
      <c r="F53" s="295"/>
      <c r="G53" s="295"/>
      <c r="H53" s="296"/>
      <c r="I53" s="297"/>
      <c r="J53" s="295"/>
      <c r="K53" s="295"/>
      <c r="L53" s="295"/>
      <c r="M53" s="295"/>
      <c r="N53" s="295"/>
      <c r="O53" s="298"/>
      <c r="P53" s="298"/>
      <c r="Q53" s="295"/>
      <c r="R53" s="295"/>
      <c r="S53" s="295"/>
      <c r="T53" s="295"/>
      <c r="U53" s="299"/>
      <c r="V53" s="298"/>
      <c r="W53" s="298"/>
      <c r="X53" s="295"/>
      <c r="Y53" s="295"/>
      <c r="Z53" s="295"/>
      <c r="AA53" s="299"/>
      <c r="AB53" s="295"/>
      <c r="AC53" s="298"/>
      <c r="AD53" s="300"/>
      <c r="AE53" s="295"/>
      <c r="AF53" s="295"/>
      <c r="AG53" s="295"/>
      <c r="AH53" s="299"/>
      <c r="AI53" s="299"/>
      <c r="AJ53" s="301"/>
      <c r="AK53" s="302"/>
    </row>
    <row r="54" spans="1:43" ht="22.5" customHeight="1">
      <c r="AK54" s="155"/>
    </row>
    <row r="55" spans="1:43" ht="22.5" customHeight="1">
      <c r="AK55" s="27"/>
    </row>
  </sheetData>
  <mergeCells count="102">
    <mergeCell ref="G50:H50"/>
    <mergeCell ref="N50:O50"/>
    <mergeCell ref="U50:V50"/>
    <mergeCell ref="AB50:AC50"/>
    <mergeCell ref="X46:X51"/>
    <mergeCell ref="AB46:AC46"/>
    <mergeCell ref="AI46:AJ46"/>
    <mergeCell ref="G47:H47"/>
    <mergeCell ref="AI50:AJ50"/>
    <mergeCell ref="G51:H51"/>
    <mergeCell ref="N51:O51"/>
    <mergeCell ref="U51:V51"/>
    <mergeCell ref="AB51:AC51"/>
    <mergeCell ref="AI51:AJ51"/>
    <mergeCell ref="N47:O47"/>
    <mergeCell ref="U47:V47"/>
    <mergeCell ref="AB47:AC47"/>
    <mergeCell ref="AI47:AJ47"/>
    <mergeCell ref="AI45:AJ45"/>
    <mergeCell ref="G46:H46"/>
    <mergeCell ref="J46:J51"/>
    <mergeCell ref="N46:O46"/>
    <mergeCell ref="Q46:Q51"/>
    <mergeCell ref="U46:V46"/>
    <mergeCell ref="AI48:AJ48"/>
    <mergeCell ref="G49:H49"/>
    <mergeCell ref="N49:O49"/>
    <mergeCell ref="U49:V49"/>
    <mergeCell ref="AB49:AC49"/>
    <mergeCell ref="AI49:AJ49"/>
    <mergeCell ref="G48:H48"/>
    <mergeCell ref="N48:O48"/>
    <mergeCell ref="U48:V48"/>
    <mergeCell ref="AB48:AC48"/>
    <mergeCell ref="J29:J34"/>
    <mergeCell ref="Q29:Q34"/>
    <mergeCell ref="X29:X34"/>
    <mergeCell ref="AE29:AE34"/>
    <mergeCell ref="AE21:AE28"/>
    <mergeCell ref="K23:N23"/>
    <mergeCell ref="J35:J43"/>
    <mergeCell ref="Q35:Q43"/>
    <mergeCell ref="AB45:AC45"/>
    <mergeCell ref="AE45:AF45"/>
    <mergeCell ref="G45:H45"/>
    <mergeCell ref="J45:K45"/>
    <mergeCell ref="N45:O45"/>
    <mergeCell ref="Q45:R45"/>
    <mergeCell ref="X35:X43"/>
    <mergeCell ref="AE35:AE43"/>
    <mergeCell ref="AD8:AD10"/>
    <mergeCell ref="AK8:AK10"/>
    <mergeCell ref="G9:H9"/>
    <mergeCell ref="N9:O9"/>
    <mergeCell ref="U9:V9"/>
    <mergeCell ref="AB9:AC9"/>
    <mergeCell ref="AI9:AJ9"/>
    <mergeCell ref="AE8:AE10"/>
    <mergeCell ref="AF8:AJ8"/>
    <mergeCell ref="X8:X10"/>
    <mergeCell ref="C29:C34"/>
    <mergeCell ref="J14:J20"/>
    <mergeCell ref="X14:X20"/>
    <mergeCell ref="AE14:AE20"/>
    <mergeCell ref="A8:B8"/>
    <mergeCell ref="A9:B9"/>
    <mergeCell ref="C8:C10"/>
    <mergeCell ref="J8:J10"/>
    <mergeCell ref="K8:O8"/>
    <mergeCell ref="Y8:AC8"/>
    <mergeCell ref="AF13:AI13"/>
    <mergeCell ref="Q11:Q20"/>
    <mergeCell ref="C7:AI7"/>
    <mergeCell ref="D8:H8"/>
    <mergeCell ref="C46:C51"/>
    <mergeCell ref="C45:D45"/>
    <mergeCell ref="X45:Y45"/>
    <mergeCell ref="U45:V45"/>
    <mergeCell ref="AE46:AE51"/>
    <mergeCell ref="C35:C43"/>
    <mergeCell ref="C21:C28"/>
    <mergeCell ref="C14:C20"/>
    <mergeCell ref="J11:J13"/>
    <mergeCell ref="X11:X13"/>
    <mergeCell ref="AE11:AE13"/>
    <mergeCell ref="D13:G13"/>
    <mergeCell ref="C11:C13"/>
    <mergeCell ref="C1:C6"/>
    <mergeCell ref="R8:V8"/>
    <mergeCell ref="W8:W10"/>
    <mergeCell ref="I8:I10"/>
    <mergeCell ref="P8:P10"/>
    <mergeCell ref="Q8:Q10"/>
    <mergeCell ref="J5:K5"/>
    <mergeCell ref="J6:K6"/>
    <mergeCell ref="Q21:Q28"/>
    <mergeCell ref="X21:X28"/>
    <mergeCell ref="J1:K1"/>
    <mergeCell ref="J2:K2"/>
    <mergeCell ref="J3:K3"/>
    <mergeCell ref="J4:K4"/>
    <mergeCell ref="J21:J28"/>
  </mergeCells>
  <phoneticPr fontId="2" type="noConversion"/>
  <printOptions horizontalCentered="1" verticalCentered="1"/>
  <pageMargins left="0.55000000000000004" right="0.4" top="0.19685039370078741" bottom="0.19685039370078741" header="0.15748031496062992" footer="0.15748031496062992"/>
  <pageSetup paperSize="9" scale="5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55"/>
  <sheetViews>
    <sheetView tabSelected="1" topLeftCell="C7" workbookViewId="0">
      <selection activeCell="K16" sqref="K16"/>
    </sheetView>
  </sheetViews>
  <sheetFormatPr defaultColWidth="6.08984375" defaultRowHeight="22.5" customHeight="1"/>
  <cols>
    <col min="1" max="1" width="5" style="12" hidden="1" customWidth="1"/>
    <col min="2" max="2" width="2.6328125" style="12" hidden="1" customWidth="1"/>
    <col min="3" max="3" width="5.08984375" style="18" customWidth="1"/>
    <col min="4" max="4" width="17.36328125" style="12" customWidth="1"/>
    <col min="5" max="5" width="8.7265625" style="20" customWidth="1"/>
    <col min="6" max="6" width="6.36328125" style="138" hidden="1" customWidth="1"/>
    <col min="7" max="7" width="15.6328125" style="12" customWidth="1"/>
    <col min="8" max="8" width="6.36328125" style="17" hidden="1" customWidth="1"/>
    <col min="9" max="9" width="6.90625" style="140" hidden="1" customWidth="1"/>
    <col min="10" max="10" width="5.08984375" style="18" customWidth="1"/>
    <col min="11" max="11" width="17.36328125" style="12" customWidth="1"/>
    <col min="12" max="12" width="8.7265625" style="20" customWidth="1"/>
    <col min="13" max="13" width="6.36328125" style="12" hidden="1" customWidth="1"/>
    <col min="14" max="14" width="15.6328125" style="12" customWidth="1"/>
    <col min="15" max="15" width="6.36328125" style="140" hidden="1" customWidth="1"/>
    <col min="16" max="16" width="7.26953125" style="140" hidden="1" customWidth="1"/>
    <col min="17" max="17" width="5.08984375" style="18" customWidth="1"/>
    <col min="18" max="18" width="17.36328125" style="12" customWidth="1"/>
    <col min="19" max="19" width="8.7265625" style="20" customWidth="1"/>
    <col min="20" max="20" width="6.36328125" style="12" hidden="1" customWidth="1"/>
    <col min="21" max="21" width="15.6328125" style="12" customWidth="1"/>
    <col min="22" max="22" width="6.36328125" style="140" hidden="1" customWidth="1"/>
    <col min="23" max="23" width="6.90625" style="140" hidden="1" customWidth="1"/>
    <col min="24" max="24" width="5.08984375" style="18" customWidth="1"/>
    <col min="25" max="25" width="17.36328125" style="12" customWidth="1"/>
    <col min="26" max="26" width="8.7265625" style="20" customWidth="1"/>
    <col min="27" max="27" width="6.36328125" style="12" hidden="1" customWidth="1"/>
    <col min="28" max="28" width="15.6328125" style="12" customWidth="1"/>
    <col min="29" max="29" width="6.36328125" style="140" hidden="1" customWidth="1"/>
    <col min="30" max="30" width="7.26953125" style="17" hidden="1" customWidth="1"/>
    <col min="31" max="31" width="5.08984375" style="18" customWidth="1"/>
    <col min="32" max="32" width="17.36328125" style="12" customWidth="1"/>
    <col min="33" max="33" width="8.7265625" style="20" customWidth="1"/>
    <col min="34" max="34" width="6.36328125" style="12" hidden="1" customWidth="1"/>
    <col min="35" max="35" width="15.6328125" style="12" customWidth="1"/>
    <col min="36" max="36" width="6.36328125" style="140" hidden="1" customWidth="1"/>
    <col min="37" max="37" width="6.08984375" style="17"/>
    <col min="38" max="38" width="8.7265625" style="12" customWidth="1"/>
    <col min="39" max="39" width="6.08984375" style="12"/>
    <col min="40" max="40" width="0" style="12" hidden="1" customWidth="1"/>
    <col min="41" max="16384" width="6.08984375" style="12"/>
  </cols>
  <sheetData>
    <row r="1" spans="1:38" ht="18" hidden="1" customHeight="1">
      <c r="C1" s="627" t="s">
        <v>532</v>
      </c>
      <c r="D1" s="13" t="s">
        <v>533</v>
      </c>
      <c r="E1" s="480"/>
      <c r="F1" s="14" t="s">
        <v>534</v>
      </c>
      <c r="G1" s="13" t="s">
        <v>535</v>
      </c>
      <c r="H1" s="15"/>
      <c r="I1" s="139"/>
      <c r="J1" s="584" t="s">
        <v>536</v>
      </c>
      <c r="K1" s="584"/>
      <c r="L1" s="481"/>
    </row>
    <row r="2" spans="1:38" ht="18" hidden="1" customHeight="1">
      <c r="C2" s="627"/>
      <c r="D2" s="13"/>
      <c r="E2" s="480"/>
      <c r="F2" s="19"/>
      <c r="G2" s="16"/>
      <c r="H2" s="15"/>
      <c r="I2" s="139"/>
      <c r="J2" s="604"/>
      <c r="K2" s="605"/>
      <c r="L2" s="481"/>
      <c r="Y2" s="20"/>
    </row>
    <row r="3" spans="1:38" ht="18" hidden="1" customHeight="1">
      <c r="C3" s="627"/>
      <c r="D3" s="13"/>
      <c r="E3" s="480"/>
      <c r="F3" s="19"/>
      <c r="G3" s="16"/>
      <c r="H3" s="15"/>
      <c r="I3" s="139"/>
      <c r="J3" s="604"/>
      <c r="K3" s="605"/>
      <c r="L3" s="481"/>
    </row>
    <row r="4" spans="1:38" ht="18" hidden="1" customHeight="1">
      <c r="C4" s="627"/>
      <c r="D4" s="13"/>
      <c r="E4" s="480"/>
      <c r="F4" s="19"/>
      <c r="G4" s="16"/>
      <c r="H4" s="15"/>
      <c r="I4" s="139"/>
      <c r="J4" s="604"/>
      <c r="K4" s="605"/>
      <c r="L4" s="481"/>
      <c r="Y4" s="20"/>
    </row>
    <row r="5" spans="1:38" ht="18" hidden="1" customHeight="1">
      <c r="C5" s="627"/>
      <c r="D5" s="13"/>
      <c r="E5" s="480"/>
      <c r="F5" s="19"/>
      <c r="G5" s="16"/>
      <c r="H5" s="15"/>
      <c r="I5" s="139"/>
      <c r="J5" s="604"/>
      <c r="K5" s="605"/>
      <c r="L5" s="481"/>
    </row>
    <row r="6" spans="1:38" ht="18" hidden="1" customHeight="1">
      <c r="C6" s="628"/>
      <c r="D6" s="21" t="s">
        <v>537</v>
      </c>
      <c r="E6" s="482"/>
      <c r="F6" s="22">
        <f>SUM(F2:F5)</f>
        <v>0</v>
      </c>
      <c r="G6" s="23">
        <f>SUM(G2:G5)</f>
        <v>0</v>
      </c>
      <c r="H6" s="24"/>
      <c r="I6" s="141"/>
      <c r="J6" s="615">
        <f>SUM(J2:K5)</f>
        <v>0</v>
      </c>
      <c r="K6" s="616"/>
      <c r="L6" s="481"/>
      <c r="M6" s="25"/>
      <c r="N6" s="26"/>
      <c r="O6" s="142"/>
      <c r="P6" s="142"/>
      <c r="Q6" s="28"/>
      <c r="R6" s="26"/>
      <c r="S6" s="363"/>
      <c r="T6" s="26"/>
      <c r="U6" s="26"/>
      <c r="V6" s="142"/>
      <c r="W6" s="142"/>
      <c r="X6" s="28"/>
      <c r="Y6" s="26"/>
      <c r="Z6" s="363"/>
      <c r="AA6" s="26"/>
      <c r="AB6" s="26"/>
      <c r="AC6" s="142"/>
      <c r="AD6" s="27"/>
      <c r="AE6" s="28"/>
      <c r="AF6" s="26"/>
      <c r="AG6" s="363"/>
      <c r="AH6" s="26"/>
      <c r="AI6" s="26"/>
      <c r="AJ6" s="142"/>
    </row>
    <row r="7" spans="1:38" s="29" customFormat="1" ht="30.75" customHeight="1" thickBot="1">
      <c r="B7" s="30"/>
      <c r="C7" s="603" t="s">
        <v>538</v>
      </c>
      <c r="D7" s="603"/>
      <c r="E7" s="603"/>
      <c r="F7" s="603"/>
      <c r="G7" s="603"/>
      <c r="H7" s="603"/>
      <c r="I7" s="603"/>
      <c r="J7" s="603"/>
      <c r="K7" s="603"/>
      <c r="L7" s="603"/>
      <c r="M7" s="603"/>
      <c r="N7" s="603"/>
      <c r="O7" s="603"/>
      <c r="P7" s="603"/>
      <c r="Q7" s="603"/>
      <c r="R7" s="603"/>
      <c r="S7" s="603"/>
      <c r="T7" s="603"/>
      <c r="U7" s="603"/>
      <c r="V7" s="603"/>
      <c r="W7" s="603"/>
      <c r="X7" s="603"/>
      <c r="Y7" s="603"/>
      <c r="Z7" s="603"/>
      <c r="AA7" s="603"/>
      <c r="AB7" s="603"/>
      <c r="AC7" s="603"/>
      <c r="AD7" s="603"/>
      <c r="AE7" s="603"/>
      <c r="AF7" s="603"/>
      <c r="AG7" s="603"/>
      <c r="AH7" s="603"/>
      <c r="AI7" s="603"/>
      <c r="AJ7" s="143"/>
      <c r="AK7" s="144"/>
    </row>
    <row r="8" spans="1:38" s="32" customFormat="1" ht="24.75" customHeight="1">
      <c r="A8" s="617" t="s">
        <v>539</v>
      </c>
      <c r="B8" s="618"/>
      <c r="C8" s="619" t="s">
        <v>540</v>
      </c>
      <c r="D8" s="624">
        <v>41967</v>
      </c>
      <c r="E8" s="625"/>
      <c r="F8" s="625"/>
      <c r="G8" s="625"/>
      <c r="H8" s="626"/>
      <c r="I8" s="552" t="s">
        <v>541</v>
      </c>
      <c r="J8" s="596" t="s">
        <v>540</v>
      </c>
      <c r="K8" s="600">
        <f>D8+1</f>
        <v>41968</v>
      </c>
      <c r="L8" s="601"/>
      <c r="M8" s="601"/>
      <c r="N8" s="601"/>
      <c r="O8" s="602"/>
      <c r="P8" s="552" t="s">
        <v>541</v>
      </c>
      <c r="Q8" s="596" t="s">
        <v>542</v>
      </c>
      <c r="R8" s="555">
        <f>K8+1</f>
        <v>41969</v>
      </c>
      <c r="S8" s="556"/>
      <c r="T8" s="556"/>
      <c r="U8" s="556"/>
      <c r="V8" s="557"/>
      <c r="W8" s="552" t="s">
        <v>541</v>
      </c>
      <c r="X8" s="558" t="s">
        <v>540</v>
      </c>
      <c r="Y8" s="612">
        <f>R8+1</f>
        <v>41970</v>
      </c>
      <c r="Z8" s="613"/>
      <c r="AA8" s="613"/>
      <c r="AB8" s="613"/>
      <c r="AC8" s="614"/>
      <c r="AD8" s="552" t="s">
        <v>541</v>
      </c>
      <c r="AE8" s="596" t="s">
        <v>540</v>
      </c>
      <c r="AF8" s="609">
        <f>Y8+1</f>
        <v>41971</v>
      </c>
      <c r="AG8" s="610"/>
      <c r="AH8" s="610"/>
      <c r="AI8" s="610"/>
      <c r="AJ8" s="611"/>
      <c r="AK8" s="542" t="s">
        <v>541</v>
      </c>
      <c r="AL8" s="31"/>
    </row>
    <row r="9" spans="1:38" s="32" customFormat="1" ht="21.75" customHeight="1">
      <c r="A9" s="620">
        <v>41057</v>
      </c>
      <c r="B9" s="621"/>
      <c r="C9" s="582"/>
      <c r="D9" s="33" t="s">
        <v>543</v>
      </c>
      <c r="E9" s="33"/>
      <c r="F9" s="33"/>
      <c r="G9" s="622">
        <v>788</v>
      </c>
      <c r="H9" s="623"/>
      <c r="I9" s="553"/>
      <c r="J9" s="549"/>
      <c r="K9" s="33" t="s">
        <v>543</v>
      </c>
      <c r="L9" s="33"/>
      <c r="M9" s="33"/>
      <c r="N9" s="594">
        <f>G9</f>
        <v>788</v>
      </c>
      <c r="O9" s="595"/>
      <c r="P9" s="553"/>
      <c r="Q9" s="549"/>
      <c r="R9" s="33" t="s">
        <v>543</v>
      </c>
      <c r="S9" s="33"/>
      <c r="T9" s="33"/>
      <c r="U9" s="594">
        <f>G9</f>
        <v>788</v>
      </c>
      <c r="V9" s="595"/>
      <c r="W9" s="553"/>
      <c r="X9" s="559"/>
      <c r="Y9" s="34" t="s">
        <v>543</v>
      </c>
      <c r="Z9" s="34"/>
      <c r="AA9" s="34"/>
      <c r="AB9" s="606">
        <v>646</v>
      </c>
      <c r="AC9" s="607"/>
      <c r="AD9" s="553"/>
      <c r="AE9" s="549"/>
      <c r="AF9" s="33" t="s">
        <v>543</v>
      </c>
      <c r="AG9" s="33"/>
      <c r="AH9" s="33"/>
      <c r="AI9" s="594">
        <v>646</v>
      </c>
      <c r="AJ9" s="608"/>
      <c r="AK9" s="543"/>
      <c r="AL9" s="31"/>
    </row>
    <row r="10" spans="1:38" s="32" customFormat="1" ht="22.5" customHeight="1">
      <c r="A10" s="35"/>
      <c r="B10" s="36"/>
      <c r="C10" s="583"/>
      <c r="D10" s="33" t="s">
        <v>544</v>
      </c>
      <c r="E10" s="33" t="s">
        <v>545</v>
      </c>
      <c r="F10" s="221" t="s">
        <v>546</v>
      </c>
      <c r="G10" s="222" t="s">
        <v>547</v>
      </c>
      <c r="H10" s="223" t="s">
        <v>548</v>
      </c>
      <c r="I10" s="554"/>
      <c r="J10" s="550"/>
      <c r="K10" s="33" t="s">
        <v>544</v>
      </c>
      <c r="L10" s="33" t="s">
        <v>545</v>
      </c>
      <c r="M10" s="221" t="s">
        <v>546</v>
      </c>
      <c r="N10" s="222" t="s">
        <v>547</v>
      </c>
      <c r="O10" s="223" t="s">
        <v>548</v>
      </c>
      <c r="P10" s="554"/>
      <c r="Q10" s="550"/>
      <c r="R10" s="38" t="s">
        <v>544</v>
      </c>
      <c r="S10" s="33" t="s">
        <v>545</v>
      </c>
      <c r="T10" s="221" t="s">
        <v>546</v>
      </c>
      <c r="U10" s="222" t="s">
        <v>547</v>
      </c>
      <c r="V10" s="223" t="s">
        <v>548</v>
      </c>
      <c r="W10" s="554"/>
      <c r="X10" s="560"/>
      <c r="Y10" s="34" t="s">
        <v>544</v>
      </c>
      <c r="Z10" s="33" t="s">
        <v>545</v>
      </c>
      <c r="AA10" s="221" t="s">
        <v>546</v>
      </c>
      <c r="AB10" s="222" t="s">
        <v>547</v>
      </c>
      <c r="AC10" s="223" t="s">
        <v>548</v>
      </c>
      <c r="AD10" s="554"/>
      <c r="AE10" s="550"/>
      <c r="AF10" s="33" t="s">
        <v>544</v>
      </c>
      <c r="AG10" s="33" t="s">
        <v>545</v>
      </c>
      <c r="AH10" s="221" t="s">
        <v>546</v>
      </c>
      <c r="AI10" s="222" t="s">
        <v>547</v>
      </c>
      <c r="AJ10" s="223" t="s">
        <v>548</v>
      </c>
      <c r="AK10" s="544"/>
      <c r="AL10" s="31"/>
    </row>
    <row r="11" spans="1:38" s="50" customFormat="1" ht="22.5" customHeight="1">
      <c r="A11" s="39"/>
      <c r="B11" s="40"/>
      <c r="C11" s="629" t="s">
        <v>549</v>
      </c>
      <c r="D11" s="41"/>
      <c r="E11" s="42"/>
      <c r="F11" s="42"/>
      <c r="G11" s="184"/>
      <c r="H11" s="225"/>
      <c r="I11" s="226"/>
      <c r="J11" s="528" t="s">
        <v>550</v>
      </c>
      <c r="K11" s="156" t="s">
        <v>551</v>
      </c>
      <c r="L11" s="42" t="s">
        <v>552</v>
      </c>
      <c r="M11" s="157"/>
      <c r="N11" s="43"/>
      <c r="O11" s="225"/>
      <c r="P11" s="225"/>
      <c r="Q11" s="525" t="s">
        <v>553</v>
      </c>
      <c r="R11" s="45" t="s">
        <v>551</v>
      </c>
      <c r="S11" s="157" t="s">
        <v>552</v>
      </c>
      <c r="T11" s="46">
        <v>5</v>
      </c>
      <c r="U11" s="159">
        <f t="shared" ref="U11:U18" si="0">T11*$U$9/1000</f>
        <v>3.94</v>
      </c>
      <c r="V11" s="227"/>
      <c r="W11" s="228"/>
      <c r="X11" s="528" t="s">
        <v>554</v>
      </c>
      <c r="Y11" s="41" t="s">
        <v>555</v>
      </c>
      <c r="Z11" s="42" t="s">
        <v>556</v>
      </c>
      <c r="AA11" s="483">
        <v>6.8</v>
      </c>
      <c r="AB11" s="484">
        <f>AA11*$AB$9/1000</f>
        <v>4.3928000000000003</v>
      </c>
      <c r="AC11" s="229"/>
      <c r="AD11" s="225"/>
      <c r="AE11" s="528" t="s">
        <v>549</v>
      </c>
      <c r="AF11" s="156"/>
      <c r="AG11" s="157"/>
      <c r="AH11" s="157"/>
      <c r="AI11" s="485"/>
      <c r="AJ11" s="229"/>
      <c r="AK11" s="230"/>
      <c r="AL11" s="49"/>
    </row>
    <row r="12" spans="1:38" s="50" customFormat="1" ht="22.5" customHeight="1">
      <c r="A12" s="51"/>
      <c r="B12" s="40"/>
      <c r="C12" s="630"/>
      <c r="D12" s="41"/>
      <c r="E12" s="42"/>
      <c r="F12" s="231"/>
      <c r="G12" s="52"/>
      <c r="H12" s="225"/>
      <c r="I12" s="226"/>
      <c r="J12" s="529"/>
      <c r="K12" s="158"/>
      <c r="L12" s="37"/>
      <c r="M12" s="37"/>
      <c r="N12" s="145"/>
      <c r="O12" s="225"/>
      <c r="P12" s="225"/>
      <c r="Q12" s="525"/>
      <c r="R12" s="53" t="s">
        <v>557</v>
      </c>
      <c r="S12" s="44" t="s">
        <v>556</v>
      </c>
      <c r="T12" s="46">
        <v>8</v>
      </c>
      <c r="U12" s="159">
        <f t="shared" si="0"/>
        <v>6.3040000000000003</v>
      </c>
      <c r="V12" s="227"/>
      <c r="W12" s="228"/>
      <c r="X12" s="529"/>
      <c r="Y12" s="668" t="s">
        <v>558</v>
      </c>
      <c r="Z12" s="669"/>
      <c r="AA12" s="669"/>
      <c r="AB12" s="669"/>
      <c r="AC12" s="229"/>
      <c r="AD12" s="225"/>
      <c r="AE12" s="529"/>
      <c r="AF12" s="668" t="s">
        <v>558</v>
      </c>
      <c r="AG12" s="669"/>
      <c r="AH12" s="669"/>
      <c r="AI12" s="670"/>
      <c r="AJ12" s="229"/>
      <c r="AK12" s="230"/>
      <c r="AL12" s="49"/>
    </row>
    <row r="13" spans="1:38" s="50" customFormat="1" ht="22.5" customHeight="1">
      <c r="A13" s="51"/>
      <c r="B13" s="40"/>
      <c r="C13" s="631"/>
      <c r="D13" s="597" t="s">
        <v>559</v>
      </c>
      <c r="E13" s="598"/>
      <c r="F13" s="598"/>
      <c r="G13" s="599"/>
      <c r="H13" s="225"/>
      <c r="I13" s="226"/>
      <c r="J13" s="530"/>
      <c r="K13" s="54"/>
      <c r="L13" s="38"/>
      <c r="M13" s="54"/>
      <c r="N13" s="55"/>
      <c r="O13" s="225"/>
      <c r="P13" s="225"/>
      <c r="Q13" s="525"/>
      <c r="R13" s="45" t="s">
        <v>560</v>
      </c>
      <c r="S13" s="44" t="s">
        <v>561</v>
      </c>
      <c r="T13" s="46">
        <v>25</v>
      </c>
      <c r="U13" s="159">
        <f t="shared" si="0"/>
        <v>19.7</v>
      </c>
      <c r="V13" s="227"/>
      <c r="W13" s="228"/>
      <c r="X13" s="529"/>
      <c r="Y13" s="683"/>
      <c r="Z13" s="684"/>
      <c r="AA13" s="684"/>
      <c r="AB13" s="684"/>
      <c r="AC13" s="232"/>
      <c r="AD13" s="225"/>
      <c r="AE13" s="530"/>
      <c r="AF13" s="671"/>
      <c r="AG13" s="672"/>
      <c r="AH13" s="672"/>
      <c r="AI13" s="673"/>
      <c r="AJ13" s="233"/>
      <c r="AK13" s="230"/>
      <c r="AL13" s="49"/>
    </row>
    <row r="14" spans="1:38" s="50" customFormat="1" ht="22.5" customHeight="1">
      <c r="A14" s="58"/>
      <c r="B14" s="36"/>
      <c r="C14" s="685" t="s">
        <v>562</v>
      </c>
      <c r="D14" s="149" t="s">
        <v>563</v>
      </c>
      <c r="E14" s="148" t="s">
        <v>561</v>
      </c>
      <c r="F14" s="148">
        <v>55</v>
      </c>
      <c r="G14" s="317">
        <f>F14*$G$9/1000</f>
        <v>43.34</v>
      </c>
      <c r="H14" s="161"/>
      <c r="I14" s="314"/>
      <c r="J14" s="593" t="s">
        <v>564</v>
      </c>
      <c r="K14" s="149" t="s">
        <v>565</v>
      </c>
      <c r="L14" s="37" t="s">
        <v>566</v>
      </c>
      <c r="M14" s="339">
        <v>1</v>
      </c>
      <c r="N14" s="303">
        <f>M14*775</f>
        <v>775</v>
      </c>
      <c r="O14" s="44"/>
      <c r="P14" s="228"/>
      <c r="Q14" s="525"/>
      <c r="R14" s="53" t="s">
        <v>567</v>
      </c>
      <c r="S14" s="44" t="s">
        <v>568</v>
      </c>
      <c r="T14" s="46">
        <v>3</v>
      </c>
      <c r="U14" s="159">
        <f t="shared" si="0"/>
        <v>2.3639999999999999</v>
      </c>
      <c r="V14" s="225"/>
      <c r="W14" s="228"/>
      <c r="X14" s="644" t="s">
        <v>569</v>
      </c>
      <c r="Y14" s="324" t="s">
        <v>570</v>
      </c>
      <c r="Z14" s="148" t="s">
        <v>571</v>
      </c>
      <c r="AA14" s="182">
        <v>60</v>
      </c>
      <c r="AB14" s="486">
        <f>AA14*634/1000</f>
        <v>38.04</v>
      </c>
      <c r="AC14" s="44"/>
      <c r="AD14" s="228"/>
      <c r="AE14" s="639" t="s">
        <v>572</v>
      </c>
      <c r="AF14" s="340" t="s">
        <v>573</v>
      </c>
      <c r="AG14" s="343" t="s">
        <v>574</v>
      </c>
      <c r="AH14" s="341">
        <v>25</v>
      </c>
      <c r="AI14" s="47">
        <f>AH14*$AB$9/1000</f>
        <v>16.149999999999999</v>
      </c>
      <c r="AJ14" s="64"/>
      <c r="AK14" s="235"/>
      <c r="AL14" s="49"/>
    </row>
    <row r="15" spans="1:38" s="50" customFormat="1" ht="22.5" customHeight="1">
      <c r="A15" s="65"/>
      <c r="B15" s="66"/>
      <c r="C15" s="686"/>
      <c r="D15" s="149" t="s">
        <v>575</v>
      </c>
      <c r="E15" s="148" t="s">
        <v>576</v>
      </c>
      <c r="F15" s="148">
        <v>24</v>
      </c>
      <c r="G15" s="317">
        <f>F15*$G$9/1000</f>
        <v>18.911999999999999</v>
      </c>
      <c r="H15" s="161"/>
      <c r="I15" s="314"/>
      <c r="J15" s="593"/>
      <c r="K15" s="177" t="s">
        <v>577</v>
      </c>
      <c r="L15" s="487" t="s">
        <v>578</v>
      </c>
      <c r="M15" s="148">
        <v>4</v>
      </c>
      <c r="N15" s="47">
        <f>M15*$N$9/1000</f>
        <v>3.1520000000000001</v>
      </c>
      <c r="O15" s="44"/>
      <c r="P15" s="228"/>
      <c r="Q15" s="525"/>
      <c r="R15" s="45" t="s">
        <v>579</v>
      </c>
      <c r="S15" s="44" t="s">
        <v>580</v>
      </c>
      <c r="T15" s="46">
        <v>5</v>
      </c>
      <c r="U15" s="159">
        <f t="shared" si="0"/>
        <v>3.94</v>
      </c>
      <c r="V15" s="225"/>
      <c r="W15" s="228"/>
      <c r="X15" s="545"/>
      <c r="Y15" s="324" t="s">
        <v>581</v>
      </c>
      <c r="Z15" s="37" t="s">
        <v>561</v>
      </c>
      <c r="AA15" s="182">
        <v>35</v>
      </c>
      <c r="AB15" s="388">
        <f>AA15*$AB$9/1000</f>
        <v>22.61</v>
      </c>
      <c r="AC15" s="44"/>
      <c r="AD15" s="228"/>
      <c r="AE15" s="640"/>
      <c r="AF15" s="675" t="s">
        <v>582</v>
      </c>
      <c r="AG15" s="676"/>
      <c r="AH15" s="677"/>
      <c r="AI15" s="678"/>
      <c r="AJ15" s="59"/>
      <c r="AK15" s="235"/>
      <c r="AL15" s="49"/>
    </row>
    <row r="16" spans="1:38" s="50" customFormat="1" ht="22.5" customHeight="1">
      <c r="A16" s="39"/>
      <c r="B16" s="68"/>
      <c r="C16" s="686"/>
      <c r="D16" s="149" t="s">
        <v>583</v>
      </c>
      <c r="E16" s="148" t="s">
        <v>584</v>
      </c>
      <c r="F16" s="148">
        <v>5</v>
      </c>
      <c r="G16" s="317">
        <f>F16*$G$9/1000</f>
        <v>3.94</v>
      </c>
      <c r="H16" s="37"/>
      <c r="I16" s="314"/>
      <c r="J16" s="593"/>
      <c r="K16" s="149" t="s">
        <v>585</v>
      </c>
      <c r="L16" s="37" t="s">
        <v>561</v>
      </c>
      <c r="M16" s="148">
        <v>1</v>
      </c>
      <c r="N16" s="43">
        <f>M16*$N$9/1000</f>
        <v>0.78800000000000003</v>
      </c>
      <c r="O16" s="48"/>
      <c r="P16" s="228"/>
      <c r="Q16" s="525"/>
      <c r="R16" s="45" t="s">
        <v>573</v>
      </c>
      <c r="S16" s="44" t="s">
        <v>574</v>
      </c>
      <c r="T16" s="46">
        <v>10</v>
      </c>
      <c r="U16" s="159">
        <f t="shared" si="0"/>
        <v>7.88</v>
      </c>
      <c r="V16" s="225"/>
      <c r="W16" s="228"/>
      <c r="X16" s="545"/>
      <c r="Y16" s="344" t="s">
        <v>586</v>
      </c>
      <c r="Z16" s="182" t="s">
        <v>580</v>
      </c>
      <c r="AA16" s="182">
        <v>5</v>
      </c>
      <c r="AB16" s="388">
        <f>AA16*$AB$9/1000</f>
        <v>3.23</v>
      </c>
      <c r="AC16" s="44"/>
      <c r="AD16" s="228"/>
      <c r="AE16" s="640"/>
      <c r="AF16" s="342" t="s">
        <v>587</v>
      </c>
      <c r="AG16" s="148" t="s">
        <v>588</v>
      </c>
      <c r="AH16" s="343">
        <v>45</v>
      </c>
      <c r="AI16" s="47">
        <f>AH16*634/1000</f>
        <v>28.53</v>
      </c>
      <c r="AJ16" s="59"/>
      <c r="AK16" s="235"/>
      <c r="AL16" s="49"/>
    </row>
    <row r="17" spans="1:38" s="50" customFormat="1" ht="22.5" customHeight="1">
      <c r="A17" s="51"/>
      <c r="B17" s="69"/>
      <c r="C17" s="686"/>
      <c r="D17" s="149" t="s">
        <v>589</v>
      </c>
      <c r="E17" s="148" t="s">
        <v>590</v>
      </c>
      <c r="F17" s="148">
        <v>0.5</v>
      </c>
      <c r="G17" s="315">
        <f>F17*$G$9/1000</f>
        <v>0.39400000000000002</v>
      </c>
      <c r="H17" s="37"/>
      <c r="I17" s="314"/>
      <c r="J17" s="593"/>
      <c r="K17" s="174"/>
      <c r="L17" s="161"/>
      <c r="M17" s="161"/>
      <c r="N17" s="43"/>
      <c r="O17" s="48"/>
      <c r="P17" s="228"/>
      <c r="Q17" s="525"/>
      <c r="R17" s="45" t="s">
        <v>591</v>
      </c>
      <c r="S17" s="44" t="s">
        <v>561</v>
      </c>
      <c r="T17" s="46">
        <v>8</v>
      </c>
      <c r="U17" s="159">
        <f t="shared" si="0"/>
        <v>6.3040000000000003</v>
      </c>
      <c r="V17" s="227"/>
      <c r="W17" s="228"/>
      <c r="X17" s="545"/>
      <c r="Y17" s="45"/>
      <c r="Z17" s="44"/>
      <c r="AA17" s="46"/>
      <c r="AB17" s="391"/>
      <c r="AC17" s="44"/>
      <c r="AD17" s="228"/>
      <c r="AE17" s="640"/>
      <c r="AF17" s="345" t="s">
        <v>591</v>
      </c>
      <c r="AG17" s="488" t="s">
        <v>561</v>
      </c>
      <c r="AH17" s="343">
        <v>10</v>
      </c>
      <c r="AI17" s="43">
        <f>AH17*$AI$9/1000</f>
        <v>6.46</v>
      </c>
      <c r="AJ17" s="71"/>
      <c r="AK17" s="235"/>
      <c r="AL17" s="49"/>
    </row>
    <row r="18" spans="1:38" s="50" customFormat="1" ht="22.5" customHeight="1">
      <c r="A18" s="51"/>
      <c r="B18" s="36"/>
      <c r="C18" s="686"/>
      <c r="D18" s="149"/>
      <c r="E18" s="148"/>
      <c r="F18" s="148"/>
      <c r="G18" s="315"/>
      <c r="H18" s="37"/>
      <c r="I18" s="314"/>
      <c r="J18" s="593"/>
      <c r="K18" s="372"/>
      <c r="L18" s="489"/>
      <c r="M18" s="489"/>
      <c r="N18" s="43"/>
      <c r="O18" s="48"/>
      <c r="P18" s="228"/>
      <c r="Q18" s="525"/>
      <c r="R18" s="45" t="s">
        <v>592</v>
      </c>
      <c r="S18" s="44" t="s">
        <v>561</v>
      </c>
      <c r="T18" s="46">
        <v>8</v>
      </c>
      <c r="U18" s="159">
        <f t="shared" si="0"/>
        <v>6.3040000000000003</v>
      </c>
      <c r="V18" s="227"/>
      <c r="W18" s="228"/>
      <c r="X18" s="545"/>
      <c r="Y18" s="45"/>
      <c r="Z18" s="431"/>
      <c r="AA18" s="59"/>
      <c r="AB18" s="145"/>
      <c r="AC18" s="44"/>
      <c r="AD18" s="228"/>
      <c r="AE18" s="640"/>
      <c r="AF18" s="340" t="s">
        <v>593</v>
      </c>
      <c r="AG18" s="343" t="s">
        <v>561</v>
      </c>
      <c r="AH18" s="343">
        <v>10</v>
      </c>
      <c r="AI18" s="43">
        <f>AH18*$AI$9/1000</f>
        <v>6.46</v>
      </c>
      <c r="AJ18" s="71"/>
      <c r="AK18" s="235"/>
      <c r="AL18" s="49"/>
    </row>
    <row r="19" spans="1:38" s="50" customFormat="1" ht="22.5" customHeight="1">
      <c r="A19" s="39"/>
      <c r="B19" s="36"/>
      <c r="C19" s="686"/>
      <c r="D19" s="158"/>
      <c r="E19" s="37"/>
      <c r="F19" s="37"/>
      <c r="G19" s="169"/>
      <c r="H19" s="171"/>
      <c r="I19" s="314"/>
      <c r="J19" s="593"/>
      <c r="K19" s="149"/>
      <c r="L19" s="37"/>
      <c r="M19" s="148"/>
      <c r="N19" s="490"/>
      <c r="O19" s="227"/>
      <c r="P19" s="228"/>
      <c r="Q19" s="525"/>
      <c r="R19" s="53" t="s">
        <v>594</v>
      </c>
      <c r="S19" s="44" t="s">
        <v>595</v>
      </c>
      <c r="T19" s="46">
        <v>15</v>
      </c>
      <c r="U19" s="322">
        <f>T19*$U$9/1000/1.8</f>
        <v>6.5666666666666664</v>
      </c>
      <c r="V19" s="241"/>
      <c r="W19" s="228"/>
      <c r="X19" s="545"/>
      <c r="Y19" s="76"/>
      <c r="Z19" s="42"/>
      <c r="AA19" s="77"/>
      <c r="AB19" s="78"/>
      <c r="AC19" s="48"/>
      <c r="AD19" s="228"/>
      <c r="AE19" s="674"/>
      <c r="AF19" s="346" t="s">
        <v>596</v>
      </c>
      <c r="AG19" s="491" t="s">
        <v>597</v>
      </c>
      <c r="AH19" s="343">
        <v>10</v>
      </c>
      <c r="AI19" s="43">
        <f>AH19*$AI$9/1000</f>
        <v>6.46</v>
      </c>
      <c r="AJ19" s="71"/>
      <c r="AK19" s="235"/>
      <c r="AL19" s="49"/>
    </row>
    <row r="20" spans="1:38" s="32" customFormat="1" ht="22.5" customHeight="1">
      <c r="A20" s="58"/>
      <c r="B20" s="36"/>
      <c r="C20" s="687"/>
      <c r="D20" s="243" t="s">
        <v>537</v>
      </c>
      <c r="E20" s="192">
        <f>SUM(E14:E19)</f>
        <v>0</v>
      </c>
      <c r="F20" s="192">
        <f>SUM(F14:F19)</f>
        <v>84.5</v>
      </c>
      <c r="G20" s="319">
        <f>SUM(G14:G18)</f>
        <v>66.586000000000013</v>
      </c>
      <c r="H20" s="316"/>
      <c r="I20" s="171"/>
      <c r="J20" s="564"/>
      <c r="K20" s="243" t="s">
        <v>537</v>
      </c>
      <c r="L20" s="243"/>
      <c r="M20" s="173">
        <f>SUM(M14:M19)</f>
        <v>6</v>
      </c>
      <c r="N20" s="253">
        <f>SUM(N14:N18)</f>
        <v>778.94</v>
      </c>
      <c r="O20" s="242"/>
      <c r="P20" s="225"/>
      <c r="Q20" s="525"/>
      <c r="R20" s="492" t="s">
        <v>537</v>
      </c>
      <c r="S20" s="492"/>
      <c r="T20" s="493">
        <f>SUM(T11:T19)</f>
        <v>87</v>
      </c>
      <c r="U20" s="79">
        <f>SUM(U11:U19)</f>
        <v>63.302666666666667</v>
      </c>
      <c r="V20" s="242"/>
      <c r="W20" s="225"/>
      <c r="X20" s="547"/>
      <c r="Y20" s="171" t="s">
        <v>537</v>
      </c>
      <c r="Z20" s="171"/>
      <c r="AA20" s="171">
        <f>SUM(AA11:AA19)</f>
        <v>106.8</v>
      </c>
      <c r="AB20" s="79">
        <f>SUM(AB11:AB18)</f>
        <v>68.272800000000004</v>
      </c>
      <c r="AC20" s="244"/>
      <c r="AD20" s="225"/>
      <c r="AE20" s="641"/>
      <c r="AF20" s="679" t="s">
        <v>598</v>
      </c>
      <c r="AG20" s="680"/>
      <c r="AH20" s="681"/>
      <c r="AI20" s="682"/>
      <c r="AJ20" s="245"/>
      <c r="AK20" s="230"/>
      <c r="AL20" s="31"/>
    </row>
    <row r="21" spans="1:38" s="50" customFormat="1" ht="22.5" customHeight="1">
      <c r="A21" s="82"/>
      <c r="B21" s="36"/>
      <c r="C21" s="643" t="s">
        <v>599</v>
      </c>
      <c r="D21" s="45" t="s">
        <v>573</v>
      </c>
      <c r="E21" s="46" t="s">
        <v>574</v>
      </c>
      <c r="F21" s="148">
        <v>43</v>
      </c>
      <c r="G21" s="317">
        <f>F21*$G$9/1000</f>
        <v>33.884</v>
      </c>
      <c r="H21" s="37"/>
      <c r="I21" s="314"/>
      <c r="J21" s="539" t="s">
        <v>600</v>
      </c>
      <c r="K21" s="347" t="s">
        <v>601</v>
      </c>
      <c r="L21" s="450" t="s">
        <v>602</v>
      </c>
      <c r="M21" s="348">
        <v>70</v>
      </c>
      <c r="N21" s="160">
        <f>M21*$N$9/1000/2</f>
        <v>27.58</v>
      </c>
      <c r="O21" s="225"/>
      <c r="P21" s="228"/>
      <c r="Q21" s="666" t="s">
        <v>603</v>
      </c>
      <c r="R21" s="158" t="s">
        <v>604</v>
      </c>
      <c r="S21" s="37" t="s">
        <v>605</v>
      </c>
      <c r="T21" s="46">
        <v>20</v>
      </c>
      <c r="U21" s="159">
        <f t="shared" ref="U21:U27" si="1">T21*$U$9/1000</f>
        <v>15.76</v>
      </c>
      <c r="V21" s="232"/>
      <c r="W21" s="228"/>
      <c r="X21" s="578" t="s">
        <v>606</v>
      </c>
      <c r="Y21" s="234" t="s">
        <v>607</v>
      </c>
      <c r="Z21" s="165" t="s">
        <v>608</v>
      </c>
      <c r="AA21" s="494">
        <v>30</v>
      </c>
      <c r="AB21" s="495">
        <f>AA21*$AB$9/1000</f>
        <v>19.38</v>
      </c>
      <c r="AC21" s="246"/>
      <c r="AD21" s="228"/>
      <c r="AE21" s="525" t="s">
        <v>609</v>
      </c>
      <c r="AF21" s="172" t="s">
        <v>610</v>
      </c>
      <c r="AG21" s="37" t="s">
        <v>561</v>
      </c>
      <c r="AH21" s="148">
        <v>80</v>
      </c>
      <c r="AI21" s="47">
        <f>AH21*$AI$9/1000</f>
        <v>51.68</v>
      </c>
      <c r="AJ21" s="247"/>
      <c r="AK21" s="235"/>
      <c r="AL21" s="49"/>
    </row>
    <row r="22" spans="1:38" s="50" customFormat="1" ht="22.5" customHeight="1">
      <c r="A22" s="51"/>
      <c r="B22" s="85"/>
      <c r="C22" s="645"/>
      <c r="D22" s="45" t="s">
        <v>596</v>
      </c>
      <c r="E22" s="46" t="s">
        <v>597</v>
      </c>
      <c r="F22" s="148">
        <v>6</v>
      </c>
      <c r="G22" s="317">
        <f>F22*$G$9/1000</f>
        <v>4.7279999999999998</v>
      </c>
      <c r="H22" s="37"/>
      <c r="I22" s="314"/>
      <c r="J22" s="539"/>
      <c r="K22" s="347" t="s">
        <v>587</v>
      </c>
      <c r="L22" s="148" t="s">
        <v>588</v>
      </c>
      <c r="M22" s="348">
        <v>3</v>
      </c>
      <c r="N22" s="47">
        <f>M22*775/1000</f>
        <v>2.3250000000000002</v>
      </c>
      <c r="O22" s="225"/>
      <c r="P22" s="228"/>
      <c r="Q22" s="559"/>
      <c r="R22" s="170" t="s">
        <v>611</v>
      </c>
      <c r="S22" s="37" t="s">
        <v>605</v>
      </c>
      <c r="T22" s="46">
        <v>30</v>
      </c>
      <c r="U22" s="159">
        <f t="shared" si="1"/>
        <v>23.64</v>
      </c>
      <c r="V22" s="232"/>
      <c r="W22" s="228"/>
      <c r="X22" s="539"/>
      <c r="Y22" s="178" t="s">
        <v>612</v>
      </c>
      <c r="Z22" s="496" t="s">
        <v>584</v>
      </c>
      <c r="AA22" s="148">
        <v>0.8</v>
      </c>
      <c r="AB22" s="43">
        <f>AA22*$AB$9/1000</f>
        <v>0.51680000000000004</v>
      </c>
      <c r="AC22" s="246"/>
      <c r="AD22" s="228"/>
      <c r="AE22" s="525"/>
      <c r="AF22" s="149" t="s">
        <v>613</v>
      </c>
      <c r="AG22" s="497" t="s">
        <v>571</v>
      </c>
      <c r="AH22" s="148">
        <v>0.8</v>
      </c>
      <c r="AI22" s="43">
        <f>AH22*$AI$9/1000</f>
        <v>0.51680000000000004</v>
      </c>
      <c r="AJ22" s="84"/>
      <c r="AK22" s="235"/>
      <c r="AL22" s="49"/>
    </row>
    <row r="23" spans="1:38" s="50" customFormat="1" ht="22.5" customHeight="1">
      <c r="A23" s="82"/>
      <c r="B23" s="68"/>
      <c r="C23" s="645"/>
      <c r="D23" s="87" t="s">
        <v>591</v>
      </c>
      <c r="E23" s="349" t="s">
        <v>561</v>
      </c>
      <c r="F23" s="148">
        <v>30</v>
      </c>
      <c r="G23" s="317">
        <f>F23*$G$9/1000</f>
        <v>23.64</v>
      </c>
      <c r="H23" s="37"/>
      <c r="I23" s="314"/>
      <c r="J23" s="539"/>
      <c r="K23" s="347" t="s">
        <v>585</v>
      </c>
      <c r="L23" s="497" t="s">
        <v>561</v>
      </c>
      <c r="M23" s="348">
        <v>1</v>
      </c>
      <c r="N23" s="43">
        <f>M23*$N$9/1000</f>
        <v>0.78800000000000003</v>
      </c>
      <c r="O23" s="225"/>
      <c r="P23" s="228"/>
      <c r="Q23" s="559"/>
      <c r="R23" s="149" t="s">
        <v>614</v>
      </c>
      <c r="S23" s="37" t="s">
        <v>615</v>
      </c>
      <c r="T23" s="46">
        <v>15</v>
      </c>
      <c r="U23" s="159">
        <f t="shared" si="1"/>
        <v>11.82</v>
      </c>
      <c r="V23" s="232"/>
      <c r="W23" s="228"/>
      <c r="X23" s="539"/>
      <c r="Y23" s="172" t="s">
        <v>616</v>
      </c>
      <c r="Z23" s="37" t="s">
        <v>561</v>
      </c>
      <c r="AA23" s="148">
        <v>15</v>
      </c>
      <c r="AB23" s="47">
        <f>AA23*$AB$9/1000</f>
        <v>9.69</v>
      </c>
      <c r="AC23" s="246"/>
      <c r="AD23" s="228"/>
      <c r="AE23" s="525"/>
      <c r="AF23" s="149" t="s">
        <v>617</v>
      </c>
      <c r="AG23" s="497" t="s">
        <v>561</v>
      </c>
      <c r="AH23" s="148">
        <v>1</v>
      </c>
      <c r="AI23" s="47">
        <f>AH23*$AI$9/1000</f>
        <v>0.64600000000000002</v>
      </c>
      <c r="AJ23" s="91"/>
      <c r="AK23" s="235"/>
      <c r="AL23" s="49"/>
    </row>
    <row r="24" spans="1:38" s="50" customFormat="1" ht="22.5" customHeight="1">
      <c r="A24" s="65"/>
      <c r="B24" s="40"/>
      <c r="C24" s="645"/>
      <c r="D24" s="172" t="s">
        <v>585</v>
      </c>
      <c r="E24" s="148" t="s">
        <v>561</v>
      </c>
      <c r="F24" s="148">
        <v>1</v>
      </c>
      <c r="G24" s="315">
        <f>F24*$G$9/1000</f>
        <v>0.78800000000000003</v>
      </c>
      <c r="H24" s="37"/>
      <c r="I24" s="314"/>
      <c r="J24" s="539"/>
      <c r="K24" s="347"/>
      <c r="L24" s="497"/>
      <c r="M24" s="348"/>
      <c r="N24" s="184"/>
      <c r="O24" s="225"/>
      <c r="P24" s="228"/>
      <c r="Q24" s="559"/>
      <c r="R24" s="149" t="s">
        <v>618</v>
      </c>
      <c r="S24" s="37" t="s">
        <v>619</v>
      </c>
      <c r="T24" s="46">
        <v>8</v>
      </c>
      <c r="U24" s="159">
        <f t="shared" si="1"/>
        <v>6.3040000000000003</v>
      </c>
      <c r="V24" s="232"/>
      <c r="W24" s="228"/>
      <c r="X24" s="539"/>
      <c r="Y24" s="172" t="s">
        <v>620</v>
      </c>
      <c r="Z24" s="37" t="s">
        <v>605</v>
      </c>
      <c r="AA24" s="148">
        <v>20</v>
      </c>
      <c r="AB24" s="47">
        <f>AA24*$AB$9/1000</f>
        <v>12.92</v>
      </c>
      <c r="AC24" s="246"/>
      <c r="AD24" s="228"/>
      <c r="AE24" s="525"/>
      <c r="AF24" s="172"/>
      <c r="AG24" s="37"/>
      <c r="AH24" s="148"/>
      <c r="AI24" s="47"/>
      <c r="AJ24" s="91"/>
      <c r="AK24" s="235"/>
      <c r="AL24" s="49"/>
    </row>
    <row r="25" spans="1:38" s="50" customFormat="1" ht="22.5" customHeight="1">
      <c r="A25" s="82"/>
      <c r="B25" s="86"/>
      <c r="C25" s="645"/>
      <c r="D25" s="172"/>
      <c r="E25" s="148"/>
      <c r="F25" s="148"/>
      <c r="G25" s="315"/>
      <c r="H25" s="37"/>
      <c r="I25" s="314"/>
      <c r="J25" s="539"/>
      <c r="K25" s="149"/>
      <c r="L25" s="450"/>
      <c r="M25" s="161"/>
      <c r="N25" s="184"/>
      <c r="O25" s="225"/>
      <c r="P25" s="228"/>
      <c r="Q25" s="559"/>
      <c r="R25" s="149" t="s">
        <v>621</v>
      </c>
      <c r="S25" s="37" t="s">
        <v>590</v>
      </c>
      <c r="T25" s="46">
        <v>0.6</v>
      </c>
      <c r="U25" s="392">
        <f t="shared" si="1"/>
        <v>0.47279999999999994</v>
      </c>
      <c r="V25" s="232"/>
      <c r="W25" s="228"/>
      <c r="X25" s="539"/>
      <c r="Y25" s="149"/>
      <c r="Z25" s="450"/>
      <c r="AA25" s="161"/>
      <c r="AB25" s="43"/>
      <c r="AC25" s="246"/>
      <c r="AD25" s="228"/>
      <c r="AE25" s="525"/>
      <c r="AF25" s="172"/>
      <c r="AG25" s="37"/>
      <c r="AH25" s="148"/>
      <c r="AI25" s="47"/>
      <c r="AJ25" s="91"/>
      <c r="AK25" s="235"/>
      <c r="AL25" s="49"/>
    </row>
    <row r="26" spans="1:38" s="50" customFormat="1" ht="22.5" customHeight="1">
      <c r="A26" s="39"/>
      <c r="B26" s="86"/>
      <c r="C26" s="645"/>
      <c r="D26" s="62"/>
      <c r="E26" s="161"/>
      <c r="F26" s="161"/>
      <c r="G26" s="164"/>
      <c r="H26" s="37"/>
      <c r="I26" s="314"/>
      <c r="J26" s="539"/>
      <c r="K26" s="168"/>
      <c r="L26" s="498"/>
      <c r="M26" s="179"/>
      <c r="N26" s="183"/>
      <c r="O26" s="225"/>
      <c r="P26" s="228"/>
      <c r="Q26" s="559"/>
      <c r="R26" s="186" t="s">
        <v>622</v>
      </c>
      <c r="S26" s="499" t="s">
        <v>590</v>
      </c>
      <c r="T26" s="350">
        <v>0.5</v>
      </c>
      <c r="U26" s="392">
        <f t="shared" si="1"/>
        <v>0.39400000000000002</v>
      </c>
      <c r="V26" s="232"/>
      <c r="W26" s="228"/>
      <c r="X26" s="539"/>
      <c r="Y26" s="168"/>
      <c r="Z26" s="498"/>
      <c r="AA26" s="179"/>
      <c r="AB26" s="151"/>
      <c r="AC26" s="225"/>
      <c r="AD26" s="228"/>
      <c r="AE26" s="525"/>
      <c r="AF26" s="62"/>
      <c r="AG26" s="161"/>
      <c r="AH26" s="161"/>
      <c r="AI26" s="248"/>
      <c r="AJ26" s="249"/>
      <c r="AK26" s="235"/>
      <c r="AL26" s="49"/>
    </row>
    <row r="27" spans="1:38" s="50" customFormat="1" ht="22.5" customHeight="1">
      <c r="A27" s="82"/>
      <c r="B27" s="86"/>
      <c r="C27" s="645"/>
      <c r="D27" s="170"/>
      <c r="E27" s="37"/>
      <c r="F27" s="37"/>
      <c r="G27" s="169"/>
      <c r="H27" s="171"/>
      <c r="I27" s="314"/>
      <c r="J27" s="539"/>
      <c r="K27" s="168"/>
      <c r="L27" s="498"/>
      <c r="M27" s="37"/>
      <c r="N27" s="183"/>
      <c r="O27" s="225"/>
      <c r="P27" s="228"/>
      <c r="Q27" s="667"/>
      <c r="R27" s="93" t="s">
        <v>585</v>
      </c>
      <c r="S27" s="57" t="s">
        <v>561</v>
      </c>
      <c r="T27" s="57">
        <v>1</v>
      </c>
      <c r="U27" s="392">
        <f t="shared" si="1"/>
        <v>0.78800000000000003</v>
      </c>
      <c r="V27" s="229"/>
      <c r="W27" s="228"/>
      <c r="X27" s="539"/>
      <c r="Y27" s="168"/>
      <c r="Z27" s="498"/>
      <c r="AA27" s="37"/>
      <c r="AB27" s="90"/>
      <c r="AC27" s="251"/>
      <c r="AD27" s="228"/>
      <c r="AE27" s="525"/>
      <c r="AF27" s="170"/>
      <c r="AG27" s="37"/>
      <c r="AH27" s="37"/>
      <c r="AI27" s="104"/>
      <c r="AJ27" s="252"/>
      <c r="AK27" s="235"/>
      <c r="AL27" s="49"/>
    </row>
    <row r="28" spans="1:38" s="32" customFormat="1" ht="22.5" customHeight="1">
      <c r="A28" s="51"/>
      <c r="B28" s="86"/>
      <c r="C28" s="645"/>
      <c r="D28" s="171" t="s">
        <v>537</v>
      </c>
      <c r="E28" s="171">
        <f>SUM(E21:E27)</f>
        <v>0</v>
      </c>
      <c r="F28" s="171">
        <f>SUM(F21:F27)</f>
        <v>80</v>
      </c>
      <c r="G28" s="319">
        <f>SUM(G21:G26)</f>
        <v>63.04</v>
      </c>
      <c r="H28" s="196"/>
      <c r="I28" s="171"/>
      <c r="J28" s="539"/>
      <c r="K28" s="192" t="s">
        <v>537</v>
      </c>
      <c r="L28" s="192"/>
      <c r="M28" s="192">
        <f>SUM(M21:M27)</f>
        <v>74</v>
      </c>
      <c r="N28" s="242">
        <f>SUM(N21:N26)</f>
        <v>30.692999999999998</v>
      </c>
      <c r="O28" s="242"/>
      <c r="P28" s="225"/>
      <c r="Q28" s="560"/>
      <c r="R28" s="255" t="s">
        <v>537</v>
      </c>
      <c r="S28" s="255"/>
      <c r="T28" s="225">
        <f>SUM(T21:T27)</f>
        <v>75.099999999999994</v>
      </c>
      <c r="U28" s="242">
        <f>SUM(U21:U26)</f>
        <v>58.390799999999999</v>
      </c>
      <c r="V28" s="242"/>
      <c r="W28" s="225"/>
      <c r="X28" s="539"/>
      <c r="Y28" s="192" t="s">
        <v>537</v>
      </c>
      <c r="Z28" s="192"/>
      <c r="AA28" s="192">
        <f>SUM(AA21:AA27)</f>
        <v>65.8</v>
      </c>
      <c r="AB28" s="79">
        <f>SUM(AB21:AB26)</f>
        <v>42.506799999999998</v>
      </c>
      <c r="AC28" s="244"/>
      <c r="AD28" s="225"/>
      <c r="AE28" s="525"/>
      <c r="AF28" s="171" t="s">
        <v>537</v>
      </c>
      <c r="AG28" s="171">
        <f>SUM(AG21:AG27)</f>
        <v>0</v>
      </c>
      <c r="AH28" s="171">
        <f>SUM(AH21:AH27)</f>
        <v>81.8</v>
      </c>
      <c r="AI28" s="79">
        <f>SUM(AI21:AI26)</f>
        <v>52.842800000000004</v>
      </c>
      <c r="AJ28" s="245"/>
      <c r="AK28" s="230"/>
      <c r="AL28" s="31"/>
    </row>
    <row r="29" spans="1:38" s="50" customFormat="1" ht="22.5" customHeight="1">
      <c r="A29" s="51"/>
      <c r="B29" s="85"/>
      <c r="C29" s="586" t="s">
        <v>623</v>
      </c>
      <c r="D29" s="92" t="s">
        <v>624</v>
      </c>
      <c r="E29" s="44" t="s">
        <v>561</v>
      </c>
      <c r="F29" s="44">
        <v>65</v>
      </c>
      <c r="G29" s="388">
        <f>F29*$G$9/1000</f>
        <v>51.22</v>
      </c>
      <c r="H29" s="225"/>
      <c r="I29" s="228"/>
      <c r="J29" s="551" t="s">
        <v>623</v>
      </c>
      <c r="K29" s="92" t="s">
        <v>625</v>
      </c>
      <c r="L29" s="44" t="s">
        <v>626</v>
      </c>
      <c r="M29" s="44"/>
      <c r="N29" s="56"/>
      <c r="O29" s="225"/>
      <c r="P29" s="228"/>
      <c r="Q29" s="551"/>
      <c r="R29" s="60"/>
      <c r="S29" s="46"/>
      <c r="T29" s="44"/>
      <c r="U29" s="159"/>
      <c r="V29" s="232"/>
      <c r="W29" s="228"/>
      <c r="X29" s="540" t="s">
        <v>623</v>
      </c>
      <c r="Y29" s="92" t="s">
        <v>627</v>
      </c>
      <c r="Z29" s="92" t="s">
        <v>626</v>
      </c>
      <c r="AA29" s="92"/>
      <c r="AB29" s="159"/>
      <c r="AC29" s="44"/>
      <c r="AD29" s="389"/>
      <c r="AE29" s="551" t="s">
        <v>623</v>
      </c>
      <c r="AF29" s="172" t="s">
        <v>628</v>
      </c>
      <c r="AG29" s="148" t="s">
        <v>561</v>
      </c>
      <c r="AH29" s="37">
        <v>65</v>
      </c>
      <c r="AI29" s="47">
        <f>AH29*$AI$9/1000</f>
        <v>41.99</v>
      </c>
      <c r="AJ29" s="249"/>
      <c r="AK29" s="235"/>
      <c r="AL29" s="49"/>
    </row>
    <row r="30" spans="1:38" s="50" customFormat="1" ht="22.5" customHeight="1">
      <c r="A30" s="82"/>
      <c r="B30" s="68"/>
      <c r="C30" s="586"/>
      <c r="D30" s="92" t="s">
        <v>613</v>
      </c>
      <c r="E30" s="44" t="s">
        <v>590</v>
      </c>
      <c r="F30" s="44">
        <v>0.3</v>
      </c>
      <c r="G30" s="391">
        <f>F30*$G$9/1000</f>
        <v>0.23639999999999997</v>
      </c>
      <c r="H30" s="225"/>
      <c r="I30" s="228"/>
      <c r="J30" s="551"/>
      <c r="K30" s="92" t="s">
        <v>613</v>
      </c>
      <c r="L30" s="148" t="s">
        <v>590</v>
      </c>
      <c r="M30" s="44">
        <v>0.3</v>
      </c>
      <c r="N30" s="43">
        <f>M30*$N$9/1000</f>
        <v>0.23639999999999997</v>
      </c>
      <c r="O30" s="225"/>
      <c r="P30" s="228"/>
      <c r="Q30" s="551"/>
      <c r="R30" s="60"/>
      <c r="S30" s="46"/>
      <c r="T30" s="44"/>
      <c r="U30" s="392"/>
      <c r="V30" s="232"/>
      <c r="W30" s="228"/>
      <c r="X30" s="541"/>
      <c r="Y30" s="92" t="s">
        <v>613</v>
      </c>
      <c r="Z30" s="44" t="s">
        <v>590</v>
      </c>
      <c r="AA30" s="44">
        <v>0.3</v>
      </c>
      <c r="AB30" s="43">
        <f>AA30*$AB$9/1000</f>
        <v>0.19379999999999997</v>
      </c>
      <c r="AC30" s="44"/>
      <c r="AD30" s="389"/>
      <c r="AE30" s="551"/>
      <c r="AF30" s="172" t="s">
        <v>613</v>
      </c>
      <c r="AG30" s="37" t="s">
        <v>590</v>
      </c>
      <c r="AH30" s="148">
        <v>0.3</v>
      </c>
      <c r="AI30" s="43">
        <f>AH30*$AI$9/1000</f>
        <v>0.19379999999999997</v>
      </c>
      <c r="AJ30" s="249"/>
      <c r="AK30" s="235"/>
      <c r="AL30" s="49"/>
    </row>
    <row r="31" spans="1:38" s="50" customFormat="1" ht="22.5" customHeight="1">
      <c r="A31" s="51"/>
      <c r="B31" s="66"/>
      <c r="C31" s="586"/>
      <c r="D31" s="172"/>
      <c r="E31" s="37"/>
      <c r="F31" s="148"/>
      <c r="G31" s="391"/>
      <c r="H31" s="225"/>
      <c r="I31" s="228"/>
      <c r="J31" s="551"/>
      <c r="K31" s="92"/>
      <c r="L31" s="44"/>
      <c r="M31" s="44"/>
      <c r="N31" s="79"/>
      <c r="O31" s="225"/>
      <c r="P31" s="228"/>
      <c r="Q31" s="551"/>
      <c r="R31" s="60"/>
      <c r="S31" s="46"/>
      <c r="T31" s="44"/>
      <c r="U31" s="392"/>
      <c r="V31" s="232"/>
      <c r="W31" s="228"/>
      <c r="X31" s="541"/>
      <c r="Y31" s="170"/>
      <c r="Z31" s="37"/>
      <c r="AA31" s="37"/>
      <c r="AB31" s="392"/>
      <c r="AC31" s="44"/>
      <c r="AD31" s="389"/>
      <c r="AE31" s="551"/>
      <c r="AF31" s="172"/>
      <c r="AG31" s="37"/>
      <c r="AH31" s="148"/>
      <c r="AI31" s="145"/>
      <c r="AJ31" s="249"/>
      <c r="AK31" s="235"/>
      <c r="AL31" s="49"/>
    </row>
    <row r="32" spans="1:38" s="50" customFormat="1" ht="22.5" customHeight="1">
      <c r="A32" s="82"/>
      <c r="B32" s="68"/>
      <c r="C32" s="586"/>
      <c r="D32" s="172"/>
      <c r="E32" s="148"/>
      <c r="F32" s="37"/>
      <c r="G32" s="315"/>
      <c r="H32" s="225"/>
      <c r="I32" s="228"/>
      <c r="J32" s="551"/>
      <c r="K32" s="92"/>
      <c r="L32" s="44"/>
      <c r="M32" s="44"/>
      <c r="N32" s="44"/>
      <c r="O32" s="225"/>
      <c r="P32" s="228"/>
      <c r="Q32" s="551"/>
      <c r="R32" s="393"/>
      <c r="S32" s="394"/>
      <c r="T32" s="394"/>
      <c r="U32" s="395"/>
      <c r="V32" s="232"/>
      <c r="W32" s="228"/>
      <c r="X32" s="541"/>
      <c r="Y32" s="158"/>
      <c r="Z32" s="37"/>
      <c r="AA32" s="37"/>
      <c r="AB32" s="159"/>
      <c r="AC32" s="44"/>
      <c r="AD32" s="389"/>
      <c r="AE32" s="551"/>
      <c r="AF32" s="93"/>
      <c r="AG32" s="57"/>
      <c r="AH32" s="57"/>
      <c r="AI32" s="78"/>
      <c r="AJ32" s="249"/>
      <c r="AK32" s="235"/>
      <c r="AL32" s="49"/>
    </row>
    <row r="33" spans="1:41" s="50" customFormat="1" ht="22.5" customHeight="1">
      <c r="A33" s="82"/>
      <c r="B33" s="85"/>
      <c r="C33" s="586"/>
      <c r="D33" s="170"/>
      <c r="E33" s="37"/>
      <c r="F33" s="37"/>
      <c r="G33" s="37"/>
      <c r="H33" s="225"/>
      <c r="I33" s="228"/>
      <c r="J33" s="551"/>
      <c r="K33" s="92"/>
      <c r="L33" s="44"/>
      <c r="M33" s="44"/>
      <c r="N33" s="44"/>
      <c r="O33" s="225"/>
      <c r="P33" s="228"/>
      <c r="Q33" s="551"/>
      <c r="R33" s="93"/>
      <c r="S33" s="57"/>
      <c r="T33" s="57"/>
      <c r="U33" s="57"/>
      <c r="V33" s="232"/>
      <c r="W33" s="228"/>
      <c r="X33" s="541"/>
      <c r="Y33" s="396"/>
      <c r="Z33" s="448"/>
      <c r="AA33" s="37"/>
      <c r="AB33" s="159"/>
      <c r="AC33" s="44"/>
      <c r="AD33" s="389"/>
      <c r="AE33" s="551"/>
      <c r="AF33" s="93"/>
      <c r="AG33" s="57"/>
      <c r="AH33" s="57"/>
      <c r="AI33" s="44"/>
      <c r="AJ33" s="249"/>
      <c r="AK33" s="235"/>
      <c r="AL33" s="49"/>
    </row>
    <row r="34" spans="1:41" s="32" customFormat="1" ht="21" customHeight="1">
      <c r="A34" s="82"/>
      <c r="B34" s="94"/>
      <c r="C34" s="586"/>
      <c r="D34" s="309" t="s">
        <v>537</v>
      </c>
      <c r="E34" s="309"/>
      <c r="F34" s="309">
        <f>SUM(F29:F33)</f>
        <v>65.3</v>
      </c>
      <c r="G34" s="397">
        <f>SUM(G29:G32)</f>
        <v>51.456400000000002</v>
      </c>
      <c r="H34" s="398"/>
      <c r="I34" s="258"/>
      <c r="J34" s="585"/>
      <c r="K34" s="309" t="s">
        <v>537</v>
      </c>
      <c r="L34" s="309"/>
      <c r="M34" s="309">
        <f>SUM(M29:M33)</f>
        <v>0.3</v>
      </c>
      <c r="N34" s="397">
        <f>SUM(N29:N32)</f>
        <v>0.23639999999999997</v>
      </c>
      <c r="O34" s="399"/>
      <c r="P34" s="258"/>
      <c r="Q34" s="585"/>
      <c r="R34" s="309"/>
      <c r="S34" s="309"/>
      <c r="T34" s="309"/>
      <c r="U34" s="397"/>
      <c r="V34" s="400"/>
      <c r="W34" s="258"/>
      <c r="X34" s="541"/>
      <c r="Y34" s="401" t="s">
        <v>629</v>
      </c>
      <c r="Z34" s="401"/>
      <c r="AA34" s="402">
        <f>SUM(AA29:AA33)</f>
        <v>0.3</v>
      </c>
      <c r="AB34" s="403">
        <f>SUM(AB29:AB33)</f>
        <v>0.19379999999999997</v>
      </c>
      <c r="AC34" s="404"/>
      <c r="AD34" s="42"/>
      <c r="AE34" s="551"/>
      <c r="AF34" s="42" t="s">
        <v>537</v>
      </c>
      <c r="AG34" s="42"/>
      <c r="AH34" s="44">
        <f>SUM(AH29:AH33)</f>
        <v>65.3</v>
      </c>
      <c r="AI34" s="405">
        <f>SUM(AI29:AI33)</f>
        <v>42.183800000000005</v>
      </c>
      <c r="AJ34" s="245"/>
      <c r="AK34" s="259"/>
      <c r="AL34" s="31"/>
    </row>
    <row r="35" spans="1:41" s="50" customFormat="1" ht="22.5" customHeight="1">
      <c r="A35" s="82"/>
      <c r="B35" s="500"/>
      <c r="C35" s="540" t="s">
        <v>630</v>
      </c>
      <c r="D35" s="149" t="s">
        <v>631</v>
      </c>
      <c r="E35" s="37" t="s">
        <v>584</v>
      </c>
      <c r="F35" s="148">
        <v>1.9</v>
      </c>
      <c r="G35" s="184">
        <f>F35*$G$9/1000</f>
        <v>1.4971999999999999</v>
      </c>
      <c r="H35" s="227"/>
      <c r="I35" s="228"/>
      <c r="J35" s="525" t="s">
        <v>632</v>
      </c>
      <c r="K35" s="53" t="s">
        <v>633</v>
      </c>
      <c r="L35" s="44" t="s">
        <v>580</v>
      </c>
      <c r="M35" s="46">
        <v>23</v>
      </c>
      <c r="N35" s="47">
        <f>M35*$N$9/1000</f>
        <v>18.123999999999999</v>
      </c>
      <c r="O35" s="225"/>
      <c r="P35" s="228"/>
      <c r="Q35" s="548" t="s">
        <v>634</v>
      </c>
      <c r="R35" s="347" t="s">
        <v>635</v>
      </c>
      <c r="S35" s="497" t="s">
        <v>561</v>
      </c>
      <c r="T35" s="348">
        <v>15</v>
      </c>
      <c r="U35" s="159">
        <f>T35*$U$9/1000</f>
        <v>11.82</v>
      </c>
      <c r="V35" s="171"/>
      <c r="W35" s="314"/>
      <c r="X35" s="654" t="s">
        <v>636</v>
      </c>
      <c r="Y35" s="149" t="s">
        <v>637</v>
      </c>
      <c r="Z35" s="450" t="s">
        <v>602</v>
      </c>
      <c r="AA35" s="161">
        <v>20</v>
      </c>
      <c r="AB35" s="501">
        <f>AA35*$AB$9/1000/2</f>
        <v>6.46</v>
      </c>
      <c r="AC35" s="171"/>
      <c r="AD35" s="332"/>
      <c r="AE35" s="654" t="s">
        <v>638</v>
      </c>
      <c r="AF35" s="174" t="s">
        <v>563</v>
      </c>
      <c r="AG35" s="161" t="s">
        <v>561</v>
      </c>
      <c r="AH35" s="313">
        <v>20</v>
      </c>
      <c r="AI35" s="183">
        <f>AH35*$AI$9/1000</f>
        <v>12.92</v>
      </c>
      <c r="AJ35" s="71"/>
      <c r="AK35" s="235"/>
      <c r="AL35" s="49"/>
    </row>
    <row r="36" spans="1:41" s="50" customFormat="1" ht="22.5" customHeight="1">
      <c r="A36" s="82"/>
      <c r="B36" s="502"/>
      <c r="C36" s="573"/>
      <c r="D36" s="149" t="s">
        <v>585</v>
      </c>
      <c r="E36" s="37" t="s">
        <v>561</v>
      </c>
      <c r="F36" s="148">
        <v>1</v>
      </c>
      <c r="G36" s="184">
        <f>F36*$G$9/1000</f>
        <v>0.78800000000000003</v>
      </c>
      <c r="H36" s="227"/>
      <c r="I36" s="228"/>
      <c r="J36" s="525"/>
      <c r="K36" s="324" t="s">
        <v>573</v>
      </c>
      <c r="L36" s="238" t="s">
        <v>574</v>
      </c>
      <c r="M36" s="46">
        <v>5</v>
      </c>
      <c r="N36" s="47">
        <f>M36*$N$9/1000</f>
        <v>3.94</v>
      </c>
      <c r="O36" s="225"/>
      <c r="P36" s="228"/>
      <c r="Q36" s="549"/>
      <c r="R36" s="347" t="s">
        <v>639</v>
      </c>
      <c r="S36" s="497" t="s">
        <v>615</v>
      </c>
      <c r="T36" s="348">
        <v>5</v>
      </c>
      <c r="U36" s="159">
        <f>T36*$U$9/1000</f>
        <v>3.94</v>
      </c>
      <c r="V36" s="171"/>
      <c r="W36" s="314"/>
      <c r="X36" s="655"/>
      <c r="Y36" s="149" t="s">
        <v>640</v>
      </c>
      <c r="Z36" s="450" t="s">
        <v>641</v>
      </c>
      <c r="AA36" s="161">
        <v>10</v>
      </c>
      <c r="AB36" s="183">
        <f>AA36*$AB$9/1000</f>
        <v>6.46</v>
      </c>
      <c r="AC36" s="171"/>
      <c r="AD36" s="332"/>
      <c r="AE36" s="655"/>
      <c r="AF36" s="149" t="s">
        <v>642</v>
      </c>
      <c r="AG36" s="450" t="s">
        <v>615</v>
      </c>
      <c r="AH36" s="161">
        <v>6</v>
      </c>
      <c r="AI36" s="183">
        <f>AH36*$AI$9/1000</f>
        <v>3.8759999999999999</v>
      </c>
      <c r="AJ36" s="71"/>
      <c r="AK36" s="235"/>
      <c r="AL36" s="49"/>
    </row>
    <row r="37" spans="1:41" s="50" customFormat="1" ht="22.5" customHeight="1">
      <c r="A37" s="98"/>
      <c r="B37" s="502"/>
      <c r="C37" s="573"/>
      <c r="D37" s="149" t="s">
        <v>643</v>
      </c>
      <c r="E37" s="37" t="s">
        <v>644</v>
      </c>
      <c r="F37" s="148">
        <v>5</v>
      </c>
      <c r="G37" s="183">
        <f>F37*$G$9/1000</f>
        <v>3.94</v>
      </c>
      <c r="H37" s="227"/>
      <c r="I37" s="228"/>
      <c r="J37" s="525"/>
      <c r="K37" s="45" t="s">
        <v>645</v>
      </c>
      <c r="L37" s="44" t="s">
        <v>646</v>
      </c>
      <c r="M37" s="46">
        <v>3</v>
      </c>
      <c r="N37" s="47">
        <f>M37*$N$9/1000</f>
        <v>2.3639999999999999</v>
      </c>
      <c r="O37" s="225"/>
      <c r="P37" s="228"/>
      <c r="Q37" s="549"/>
      <c r="R37" s="178" t="s">
        <v>612</v>
      </c>
      <c r="S37" s="496" t="s">
        <v>584</v>
      </c>
      <c r="T37" s="348">
        <v>0.5</v>
      </c>
      <c r="U37" s="392">
        <f>T37*$U$9/1000</f>
        <v>0.39400000000000002</v>
      </c>
      <c r="V37" s="171"/>
      <c r="W37" s="314"/>
      <c r="X37" s="655"/>
      <c r="Y37" s="347" t="s">
        <v>596</v>
      </c>
      <c r="Z37" s="503" t="s">
        <v>597</v>
      </c>
      <c r="AA37" s="161">
        <v>3</v>
      </c>
      <c r="AB37" s="183">
        <f>AA37*$AB$9/1000</f>
        <v>1.9379999999999999</v>
      </c>
      <c r="AC37" s="171"/>
      <c r="AD37" s="332"/>
      <c r="AE37" s="655"/>
      <c r="AF37" s="149" t="s">
        <v>647</v>
      </c>
      <c r="AG37" s="450" t="s">
        <v>597</v>
      </c>
      <c r="AH37" s="161">
        <v>5</v>
      </c>
      <c r="AI37" s="183">
        <f>AH37*$AI$9/1000</f>
        <v>3.23</v>
      </c>
      <c r="AJ37" s="71"/>
      <c r="AK37" s="235"/>
      <c r="AL37" s="49"/>
    </row>
    <row r="38" spans="1:41" s="50" customFormat="1" ht="22.5" customHeight="1">
      <c r="A38" s="100"/>
      <c r="B38" s="504"/>
      <c r="C38" s="573"/>
      <c r="D38" s="149"/>
      <c r="E38" s="37"/>
      <c r="F38" s="148"/>
      <c r="G38" s="184"/>
      <c r="H38" s="227"/>
      <c r="I38" s="228"/>
      <c r="J38" s="525"/>
      <c r="K38" s="657" t="s">
        <v>648</v>
      </c>
      <c r="L38" s="658"/>
      <c r="M38" s="658"/>
      <c r="N38" s="659"/>
      <c r="O38" s="225"/>
      <c r="P38" s="228"/>
      <c r="Q38" s="549"/>
      <c r="R38" s="347" t="s">
        <v>573</v>
      </c>
      <c r="S38" s="497" t="s">
        <v>574</v>
      </c>
      <c r="T38" s="348">
        <v>5</v>
      </c>
      <c r="U38" s="159">
        <f>T38*$U$9/1000</f>
        <v>3.94</v>
      </c>
      <c r="V38" s="171"/>
      <c r="W38" s="314"/>
      <c r="X38" s="655"/>
      <c r="Y38" s="178" t="s">
        <v>649</v>
      </c>
      <c r="Z38" s="496" t="s">
        <v>576</v>
      </c>
      <c r="AA38" s="179">
        <v>3</v>
      </c>
      <c r="AB38" s="183">
        <f>AA38*$AB$9/1000</f>
        <v>1.9379999999999999</v>
      </c>
      <c r="AC38" s="171"/>
      <c r="AD38" s="332"/>
      <c r="AE38" s="655"/>
      <c r="AF38" s="45" t="s">
        <v>645</v>
      </c>
      <c r="AG38" s="44" t="s">
        <v>646</v>
      </c>
      <c r="AH38" s="46">
        <v>3</v>
      </c>
      <c r="AI38" s="183">
        <f>AH38*$AI$9/1000</f>
        <v>1.9379999999999999</v>
      </c>
      <c r="AJ38" s="249"/>
      <c r="AK38" s="235"/>
      <c r="AL38" s="49"/>
    </row>
    <row r="39" spans="1:41" s="50" customFormat="1" ht="22.5" customHeight="1">
      <c r="A39" s="51"/>
      <c r="B39" s="505"/>
      <c r="C39" s="573"/>
      <c r="D39" s="149"/>
      <c r="E39" s="37"/>
      <c r="F39" s="148"/>
      <c r="G39" s="184"/>
      <c r="H39" s="227"/>
      <c r="I39" s="228"/>
      <c r="J39" s="525"/>
      <c r="K39" s="660"/>
      <c r="L39" s="661"/>
      <c r="M39" s="661"/>
      <c r="N39" s="662"/>
      <c r="O39" s="225"/>
      <c r="P39" s="228"/>
      <c r="Q39" s="549"/>
      <c r="R39" s="347" t="s">
        <v>596</v>
      </c>
      <c r="S39" s="497" t="s">
        <v>597</v>
      </c>
      <c r="T39" s="348">
        <v>3</v>
      </c>
      <c r="U39" s="159">
        <f>T39*$U$9/1000</f>
        <v>2.3639999999999999</v>
      </c>
      <c r="V39" s="171"/>
      <c r="W39" s="314"/>
      <c r="X39" s="655"/>
      <c r="Y39" s="158" t="s">
        <v>573</v>
      </c>
      <c r="Z39" s="37" t="s">
        <v>574</v>
      </c>
      <c r="AA39" s="37">
        <v>5</v>
      </c>
      <c r="AB39" s="183">
        <f>AA39*$AB$9/1000</f>
        <v>3.23</v>
      </c>
      <c r="AC39" s="171"/>
      <c r="AD39" s="332"/>
      <c r="AE39" s="655"/>
      <c r="AF39" s="178"/>
      <c r="AG39" s="496"/>
      <c r="AH39" s="179"/>
      <c r="AI39" s="183"/>
      <c r="AJ39" s="249"/>
      <c r="AK39" s="235"/>
      <c r="AL39" s="49"/>
    </row>
    <row r="40" spans="1:41" s="50" customFormat="1" ht="22.5" customHeight="1">
      <c r="A40" s="39"/>
      <c r="B40" s="506"/>
      <c r="C40" s="573"/>
      <c r="D40" s="103" t="s">
        <v>650</v>
      </c>
      <c r="E40" s="37"/>
      <c r="F40" s="37"/>
      <c r="G40" s="184"/>
      <c r="H40" s="227"/>
      <c r="I40" s="228"/>
      <c r="J40" s="525"/>
      <c r="K40" s="663" t="s">
        <v>651</v>
      </c>
      <c r="L40" s="664"/>
      <c r="M40" s="664"/>
      <c r="N40" s="665"/>
      <c r="O40" s="225"/>
      <c r="P40" s="228"/>
      <c r="Q40" s="549"/>
      <c r="R40" s="351" t="s">
        <v>652</v>
      </c>
      <c r="S40" s="497"/>
      <c r="T40" s="348"/>
      <c r="U40" s="180"/>
      <c r="V40" s="171"/>
      <c r="W40" s="314"/>
      <c r="X40" s="655"/>
      <c r="Y40" s="158"/>
      <c r="Z40" s="37"/>
      <c r="AA40" s="37"/>
      <c r="AB40" s="183"/>
      <c r="AC40" s="171"/>
      <c r="AD40" s="332"/>
      <c r="AE40" s="655"/>
      <c r="AF40" s="158"/>
      <c r="AG40" s="37"/>
      <c r="AH40" s="37"/>
      <c r="AI40" s="183"/>
      <c r="AJ40" s="249"/>
      <c r="AK40" s="235"/>
      <c r="AL40" s="49"/>
    </row>
    <row r="41" spans="1:41" s="50" customFormat="1" ht="22.5" customHeight="1">
      <c r="A41" s="51"/>
      <c r="B41" s="504"/>
      <c r="C41" s="573"/>
      <c r="D41" s="103" t="s">
        <v>653</v>
      </c>
      <c r="E41" s="37"/>
      <c r="F41" s="37"/>
      <c r="G41" s="74"/>
      <c r="H41" s="227"/>
      <c r="I41" s="228"/>
      <c r="J41" s="525"/>
      <c r="K41" s="507" t="s">
        <v>654</v>
      </c>
      <c r="L41" s="508" t="s">
        <v>655</v>
      </c>
      <c r="M41" s="509"/>
      <c r="N41" s="510" t="s">
        <v>656</v>
      </c>
      <c r="O41" s="225"/>
      <c r="P41" s="228"/>
      <c r="Q41" s="549"/>
      <c r="R41" s="351" t="s">
        <v>657</v>
      </c>
      <c r="S41" s="497"/>
      <c r="T41" s="348"/>
      <c r="U41" s="37"/>
      <c r="V41" s="171"/>
      <c r="W41" s="314"/>
      <c r="X41" s="655"/>
      <c r="Y41" s="158"/>
      <c r="Z41" s="37"/>
      <c r="AA41" s="37"/>
      <c r="AB41" s="74"/>
      <c r="AC41" s="171"/>
      <c r="AD41" s="332"/>
      <c r="AE41" s="655"/>
      <c r="AF41" s="158"/>
      <c r="AG41" s="37"/>
      <c r="AH41" s="37"/>
      <c r="AI41" s="74"/>
      <c r="AJ41" s="249"/>
      <c r="AK41" s="235"/>
      <c r="AL41" s="49"/>
    </row>
    <row r="42" spans="1:41" s="50" customFormat="1" ht="22.5" customHeight="1">
      <c r="A42" s="51"/>
      <c r="B42" s="504"/>
      <c r="C42" s="573"/>
      <c r="D42" s="44"/>
      <c r="E42" s="44"/>
      <c r="F42" s="44"/>
      <c r="G42" s="490"/>
      <c r="H42" s="227"/>
      <c r="I42" s="228"/>
      <c r="J42" s="525"/>
      <c r="K42" s="511" t="s">
        <v>658</v>
      </c>
      <c r="L42" s="512" t="s">
        <v>659</v>
      </c>
      <c r="M42" s="512"/>
      <c r="N42" s="513" t="s">
        <v>660</v>
      </c>
      <c r="O42" s="225"/>
      <c r="P42" s="228"/>
      <c r="Q42" s="549"/>
      <c r="R42" s="37"/>
      <c r="S42" s="37"/>
      <c r="T42" s="37"/>
      <c r="U42" s="37"/>
      <c r="V42" s="171"/>
      <c r="W42" s="314"/>
      <c r="X42" s="655"/>
      <c r="Y42" s="158"/>
      <c r="Z42" s="37"/>
      <c r="AA42" s="37"/>
      <c r="AB42" s="44"/>
      <c r="AC42" s="171"/>
      <c r="AD42" s="332"/>
      <c r="AE42" s="655"/>
      <c r="AF42" s="158"/>
      <c r="AG42" s="37"/>
      <c r="AH42" s="37"/>
      <c r="AI42" s="44"/>
      <c r="AJ42" s="249"/>
      <c r="AK42" s="235"/>
      <c r="AL42" s="49"/>
    </row>
    <row r="43" spans="1:41" s="32" customFormat="1" ht="21.75" customHeight="1">
      <c r="A43" s="105"/>
      <c r="B43" s="514"/>
      <c r="C43" s="574"/>
      <c r="D43" s="309" t="s">
        <v>537</v>
      </c>
      <c r="E43" s="309"/>
      <c r="F43" s="173">
        <f>SUM(F35:F42)</f>
        <v>7.9</v>
      </c>
      <c r="G43" s="253">
        <f>SUM(G37:G41)</f>
        <v>3.94</v>
      </c>
      <c r="H43" s="265"/>
      <c r="I43" s="228"/>
      <c r="J43" s="525"/>
      <c r="K43" s="515" t="s">
        <v>661</v>
      </c>
      <c r="L43" s="516"/>
      <c r="M43" s="516"/>
      <c r="N43" s="517" t="s">
        <v>660</v>
      </c>
      <c r="O43" s="242"/>
      <c r="P43" s="225">
        <f>V43*T43/1000</f>
        <v>0</v>
      </c>
      <c r="Q43" s="550"/>
      <c r="R43" s="171" t="s">
        <v>537</v>
      </c>
      <c r="S43" s="171"/>
      <c r="T43" s="171">
        <f>SUM(T35:T42)</f>
        <v>28.5</v>
      </c>
      <c r="U43" s="316">
        <f>SUM(U35:U42)</f>
        <v>22.458000000000002</v>
      </c>
      <c r="V43" s="320"/>
      <c r="W43" s="171"/>
      <c r="X43" s="656"/>
      <c r="Y43" s="171" t="s">
        <v>537</v>
      </c>
      <c r="Z43" s="171"/>
      <c r="AA43" s="171">
        <f>SUM(AA35:AA42)</f>
        <v>41</v>
      </c>
      <c r="AB43" s="253">
        <f>SUM(AB37:AB41)</f>
        <v>7.1059999999999999</v>
      </c>
      <c r="AC43" s="320"/>
      <c r="AD43" s="352"/>
      <c r="AE43" s="656"/>
      <c r="AF43" s="171" t="s">
        <v>537</v>
      </c>
      <c r="AG43" s="171"/>
      <c r="AH43" s="171">
        <f>SUM(AH35:AH42)</f>
        <v>34</v>
      </c>
      <c r="AI43" s="253">
        <f>SUM(AI37:AI41)</f>
        <v>5.1680000000000001</v>
      </c>
      <c r="AJ43" s="266"/>
      <c r="AK43" s="230"/>
      <c r="AL43" s="31"/>
      <c r="AO43" s="106"/>
    </row>
    <row r="44" spans="1:41" s="118" customFormat="1" ht="36" customHeight="1" thickBot="1">
      <c r="A44" s="107"/>
      <c r="B44" s="108"/>
      <c r="C44" s="109"/>
      <c r="D44" s="110"/>
      <c r="E44" s="113"/>
      <c r="F44" s="110"/>
      <c r="G44" s="111"/>
      <c r="H44" s="113"/>
      <c r="I44" s="113"/>
      <c r="J44" s="112" t="s">
        <v>662</v>
      </c>
      <c r="K44" s="113" t="s">
        <v>663</v>
      </c>
      <c r="L44" s="113" t="s">
        <v>664</v>
      </c>
      <c r="M44" s="113"/>
      <c r="N44" s="114">
        <v>30</v>
      </c>
      <c r="O44" s="411"/>
      <c r="P44" s="113"/>
      <c r="Q44" s="115"/>
      <c r="R44" s="110" t="s">
        <v>665</v>
      </c>
      <c r="S44" s="113"/>
      <c r="T44" s="110"/>
      <c r="U44" s="111">
        <f>U9</f>
        <v>788</v>
      </c>
      <c r="V44" s="110"/>
      <c r="W44" s="110"/>
      <c r="X44" s="112" t="s">
        <v>662</v>
      </c>
      <c r="Y44" s="113" t="s">
        <v>663</v>
      </c>
      <c r="Z44" s="113" t="s">
        <v>664</v>
      </c>
      <c r="AA44" s="113"/>
      <c r="AB44" s="114" t="s">
        <v>666</v>
      </c>
      <c r="AC44" s="111"/>
      <c r="AD44" s="116"/>
      <c r="AE44" s="412"/>
      <c r="AF44" s="110" t="s">
        <v>665</v>
      </c>
      <c r="AG44" s="113"/>
      <c r="AH44" s="110"/>
      <c r="AI44" s="111">
        <f>AI9</f>
        <v>646</v>
      </c>
      <c r="AJ44" s="413"/>
      <c r="AK44" s="414"/>
      <c r="AL44" s="117"/>
    </row>
    <row r="45" spans="1:41" s="32" customFormat="1" ht="22.5" customHeight="1">
      <c r="A45" s="119"/>
      <c r="B45" s="120"/>
      <c r="C45" s="579" t="s">
        <v>541</v>
      </c>
      <c r="D45" s="580"/>
      <c r="E45" s="415"/>
      <c r="F45" s="121"/>
      <c r="G45" s="572">
        <f>SUM(I11:I44)</f>
        <v>0</v>
      </c>
      <c r="H45" s="572"/>
      <c r="I45" s="224"/>
      <c r="J45" s="538" t="s">
        <v>541</v>
      </c>
      <c r="K45" s="538"/>
      <c r="L45" s="416"/>
      <c r="M45" s="122"/>
      <c r="N45" s="537">
        <f>SUM(P11:P44)</f>
        <v>0</v>
      </c>
      <c r="O45" s="537"/>
      <c r="P45" s="224"/>
      <c r="Q45" s="538" t="s">
        <v>541</v>
      </c>
      <c r="R45" s="538"/>
      <c r="S45" s="416"/>
      <c r="T45" s="122"/>
      <c r="U45" s="537">
        <f>SUM(W11:W44)</f>
        <v>0</v>
      </c>
      <c r="V45" s="537"/>
      <c r="W45" s="224"/>
      <c r="X45" s="538" t="s">
        <v>541</v>
      </c>
      <c r="Y45" s="538"/>
      <c r="Z45" s="416"/>
      <c r="AA45" s="122"/>
      <c r="AB45" s="537">
        <f>SUM(AD11:AD44)</f>
        <v>0</v>
      </c>
      <c r="AC45" s="537"/>
      <c r="AD45" s="267"/>
      <c r="AE45" s="538" t="s">
        <v>541</v>
      </c>
      <c r="AF45" s="538"/>
      <c r="AG45" s="416"/>
      <c r="AH45" s="122"/>
      <c r="AI45" s="537">
        <f>SUM(AK11:AK44)</f>
        <v>0</v>
      </c>
      <c r="AJ45" s="537"/>
      <c r="AK45" s="268"/>
      <c r="AL45" s="123"/>
    </row>
    <row r="46" spans="1:41" s="32" customFormat="1" ht="22.5" customHeight="1">
      <c r="A46" s="124"/>
      <c r="B46" s="125"/>
      <c r="C46" s="561" t="s">
        <v>667</v>
      </c>
      <c r="D46" s="269" t="s">
        <v>668</v>
      </c>
      <c r="E46" s="417"/>
      <c r="F46" s="126"/>
      <c r="G46" s="523">
        <v>4.5999999999999996</v>
      </c>
      <c r="H46" s="523"/>
      <c r="I46" s="270"/>
      <c r="J46" s="531" t="s">
        <v>667</v>
      </c>
      <c r="K46" s="271" t="s">
        <v>668</v>
      </c>
      <c r="L46" s="518"/>
      <c r="M46" s="126"/>
      <c r="N46" s="527">
        <v>4.7</v>
      </c>
      <c r="O46" s="527"/>
      <c r="P46" s="222"/>
      <c r="Q46" s="524" t="s">
        <v>667</v>
      </c>
      <c r="R46" s="271" t="s">
        <v>668</v>
      </c>
      <c r="S46" s="518"/>
      <c r="T46" s="126"/>
      <c r="U46" s="527">
        <v>4.7</v>
      </c>
      <c r="V46" s="527"/>
      <c r="W46" s="222"/>
      <c r="X46" s="524" t="s">
        <v>667</v>
      </c>
      <c r="Y46" s="271" t="s">
        <v>668</v>
      </c>
      <c r="Z46" s="518"/>
      <c r="AA46" s="126"/>
      <c r="AB46" s="527">
        <v>4.7</v>
      </c>
      <c r="AC46" s="527"/>
      <c r="AD46" s="272"/>
      <c r="AE46" s="524" t="s">
        <v>667</v>
      </c>
      <c r="AF46" s="271" t="s">
        <v>668</v>
      </c>
      <c r="AG46" s="418"/>
      <c r="AH46" s="127"/>
      <c r="AI46" s="523">
        <v>5</v>
      </c>
      <c r="AJ46" s="523"/>
      <c r="AK46" s="273"/>
      <c r="AL46" s="31"/>
    </row>
    <row r="47" spans="1:41" s="32" customFormat="1" ht="22.5" customHeight="1">
      <c r="A47" s="124"/>
      <c r="B47" s="125"/>
      <c r="C47" s="562"/>
      <c r="D47" s="274" t="s">
        <v>669</v>
      </c>
      <c r="E47" s="419"/>
      <c r="F47" s="127"/>
      <c r="G47" s="534">
        <v>2</v>
      </c>
      <c r="H47" s="535"/>
      <c r="I47" s="270"/>
      <c r="J47" s="531"/>
      <c r="K47" s="275" t="s">
        <v>669</v>
      </c>
      <c r="L47" s="223"/>
      <c r="M47" s="127"/>
      <c r="N47" s="523">
        <v>1.3</v>
      </c>
      <c r="O47" s="523"/>
      <c r="P47" s="222"/>
      <c r="Q47" s="525"/>
      <c r="R47" s="275" t="s">
        <v>669</v>
      </c>
      <c r="S47" s="223"/>
      <c r="T47" s="127"/>
      <c r="U47" s="523">
        <v>1.2</v>
      </c>
      <c r="V47" s="523"/>
      <c r="W47" s="222"/>
      <c r="X47" s="525"/>
      <c r="Y47" s="275" t="s">
        <v>669</v>
      </c>
      <c r="Z47" s="223"/>
      <c r="AA47" s="127"/>
      <c r="AB47" s="523">
        <v>1.8</v>
      </c>
      <c r="AC47" s="523"/>
      <c r="AD47" s="272"/>
      <c r="AE47" s="525"/>
      <c r="AF47" s="275" t="s">
        <v>669</v>
      </c>
      <c r="AG47" s="223"/>
      <c r="AH47" s="127"/>
      <c r="AI47" s="523">
        <v>1.2</v>
      </c>
      <c r="AJ47" s="523"/>
      <c r="AK47" s="273"/>
      <c r="AL47" s="31"/>
    </row>
    <row r="48" spans="1:41" s="32" customFormat="1" ht="22.5" customHeight="1">
      <c r="A48" s="124"/>
      <c r="B48" s="125"/>
      <c r="C48" s="562"/>
      <c r="D48" s="274" t="s">
        <v>670</v>
      </c>
      <c r="E48" s="419"/>
      <c r="F48" s="127"/>
      <c r="G48" s="534">
        <v>0</v>
      </c>
      <c r="H48" s="535"/>
      <c r="I48" s="270"/>
      <c r="J48" s="531"/>
      <c r="K48" s="275" t="s">
        <v>670</v>
      </c>
      <c r="L48" s="223"/>
      <c r="M48" s="127"/>
      <c r="N48" s="523">
        <v>0</v>
      </c>
      <c r="O48" s="523"/>
      <c r="P48" s="222"/>
      <c r="Q48" s="525"/>
      <c r="R48" s="275" t="s">
        <v>670</v>
      </c>
      <c r="S48" s="223"/>
      <c r="T48" s="127"/>
      <c r="U48" s="523">
        <v>1</v>
      </c>
      <c r="V48" s="523"/>
      <c r="W48" s="222"/>
      <c r="X48" s="525"/>
      <c r="Y48" s="275" t="s">
        <v>670</v>
      </c>
      <c r="Z48" s="223"/>
      <c r="AA48" s="127"/>
      <c r="AB48" s="523">
        <v>0</v>
      </c>
      <c r="AC48" s="523"/>
      <c r="AD48" s="272"/>
      <c r="AE48" s="525"/>
      <c r="AF48" s="275" t="s">
        <v>670</v>
      </c>
      <c r="AG48" s="223"/>
      <c r="AH48" s="127"/>
      <c r="AI48" s="523">
        <v>1</v>
      </c>
      <c r="AJ48" s="523"/>
      <c r="AK48" s="273"/>
      <c r="AL48" s="31"/>
    </row>
    <row r="49" spans="1:38" s="32" customFormat="1" ht="22.5" customHeight="1">
      <c r="A49" s="124"/>
      <c r="B49" s="125"/>
      <c r="C49" s="562"/>
      <c r="D49" s="274" t="s">
        <v>671</v>
      </c>
      <c r="E49" s="419"/>
      <c r="F49" s="127"/>
      <c r="G49" s="534">
        <v>2.5</v>
      </c>
      <c r="H49" s="535"/>
      <c r="I49" s="270"/>
      <c r="J49" s="531"/>
      <c r="K49" s="275" t="s">
        <v>671</v>
      </c>
      <c r="L49" s="223"/>
      <c r="M49" s="127"/>
      <c r="N49" s="523">
        <v>2.6</v>
      </c>
      <c r="O49" s="523"/>
      <c r="P49" s="222"/>
      <c r="Q49" s="525"/>
      <c r="R49" s="275" t="s">
        <v>671</v>
      </c>
      <c r="S49" s="223"/>
      <c r="T49" s="127"/>
      <c r="U49" s="523">
        <v>2.2000000000000002</v>
      </c>
      <c r="V49" s="523"/>
      <c r="W49" s="222"/>
      <c r="X49" s="525"/>
      <c r="Y49" s="275" t="s">
        <v>671</v>
      </c>
      <c r="Z49" s="223"/>
      <c r="AA49" s="127"/>
      <c r="AB49" s="523">
        <v>2.6</v>
      </c>
      <c r="AC49" s="523"/>
      <c r="AD49" s="272"/>
      <c r="AE49" s="525"/>
      <c r="AF49" s="275" t="s">
        <v>671</v>
      </c>
      <c r="AG49" s="223"/>
      <c r="AH49" s="127"/>
      <c r="AI49" s="523">
        <v>2.6</v>
      </c>
      <c r="AJ49" s="523"/>
      <c r="AK49" s="273"/>
      <c r="AL49" s="31"/>
    </row>
    <row r="50" spans="1:38" s="32" customFormat="1" ht="22.5" customHeight="1">
      <c r="A50" s="124"/>
      <c r="B50" s="125"/>
      <c r="C50" s="562"/>
      <c r="D50" s="274" t="s">
        <v>672</v>
      </c>
      <c r="E50" s="419"/>
      <c r="F50" s="127"/>
      <c r="G50" s="534">
        <v>2.6</v>
      </c>
      <c r="H50" s="535"/>
      <c r="I50" s="270"/>
      <c r="J50" s="531"/>
      <c r="K50" s="275" t="s">
        <v>672</v>
      </c>
      <c r="L50" s="223"/>
      <c r="M50" s="127"/>
      <c r="N50" s="523">
        <v>3</v>
      </c>
      <c r="O50" s="523"/>
      <c r="P50" s="222"/>
      <c r="Q50" s="525"/>
      <c r="R50" s="275" t="s">
        <v>672</v>
      </c>
      <c r="S50" s="223"/>
      <c r="T50" s="127"/>
      <c r="U50" s="523">
        <v>2.6</v>
      </c>
      <c r="V50" s="523"/>
      <c r="W50" s="222"/>
      <c r="X50" s="525"/>
      <c r="Y50" s="275" t="s">
        <v>672</v>
      </c>
      <c r="Z50" s="223"/>
      <c r="AA50" s="127"/>
      <c r="AB50" s="523">
        <v>2.8</v>
      </c>
      <c r="AC50" s="523"/>
      <c r="AD50" s="272"/>
      <c r="AE50" s="525"/>
      <c r="AF50" s="275" t="s">
        <v>672</v>
      </c>
      <c r="AG50" s="223"/>
      <c r="AH50" s="127"/>
      <c r="AI50" s="523">
        <v>2.5</v>
      </c>
      <c r="AJ50" s="523"/>
      <c r="AK50" s="273"/>
      <c r="AL50" s="31"/>
    </row>
    <row r="51" spans="1:38" s="32" customFormat="1" ht="22.5" customHeight="1">
      <c r="A51" s="128"/>
      <c r="B51" s="129"/>
      <c r="C51" s="563"/>
      <c r="D51" s="276" t="s">
        <v>667</v>
      </c>
      <c r="E51" s="421"/>
      <c r="F51" s="130"/>
      <c r="G51" s="653">
        <v>676.5</v>
      </c>
      <c r="H51" s="653"/>
      <c r="I51" s="277"/>
      <c r="J51" s="533"/>
      <c r="K51" s="278" t="s">
        <v>667</v>
      </c>
      <c r="L51" s="422"/>
      <c r="M51" s="130"/>
      <c r="N51" s="522">
        <v>691.5</v>
      </c>
      <c r="O51" s="522"/>
      <c r="P51" s="222"/>
      <c r="Q51" s="525"/>
      <c r="R51" s="278" t="s">
        <v>667</v>
      </c>
      <c r="S51" s="422"/>
      <c r="T51" s="130"/>
      <c r="U51" s="632">
        <v>701</v>
      </c>
      <c r="V51" s="632"/>
      <c r="W51" s="222"/>
      <c r="X51" s="525"/>
      <c r="Y51" s="278" t="s">
        <v>667</v>
      </c>
      <c r="Z51" s="422"/>
      <c r="AA51" s="130"/>
      <c r="AB51" s="632">
        <v>695</v>
      </c>
      <c r="AC51" s="632"/>
      <c r="AD51" s="272"/>
      <c r="AE51" s="525"/>
      <c r="AF51" s="278" t="s">
        <v>667</v>
      </c>
      <c r="AG51" s="422"/>
      <c r="AH51" s="130"/>
      <c r="AI51" s="522">
        <v>747.5</v>
      </c>
      <c r="AJ51" s="522"/>
      <c r="AK51" s="273"/>
      <c r="AL51" s="31"/>
    </row>
    <row r="52" spans="1:38" s="134" customFormat="1" ht="27.75" customHeight="1">
      <c r="A52" s="131"/>
      <c r="B52" s="132"/>
      <c r="C52" s="279" t="s">
        <v>673</v>
      </c>
      <c r="D52" s="280"/>
      <c r="E52" s="519"/>
      <c r="F52" s="281"/>
      <c r="G52" s="282"/>
      <c r="H52" s="283"/>
      <c r="I52" s="284"/>
      <c r="J52" s="282"/>
      <c r="K52" s="285"/>
      <c r="L52" s="520"/>
      <c r="M52" s="285"/>
      <c r="N52" s="285"/>
      <c r="O52" s="286"/>
      <c r="P52" s="287"/>
      <c r="Q52" s="288"/>
      <c r="R52" s="288"/>
      <c r="S52" s="521"/>
      <c r="T52" s="288"/>
      <c r="U52" s="288"/>
      <c r="V52" s="286"/>
      <c r="W52" s="287"/>
      <c r="X52" s="288"/>
      <c r="Y52" s="288"/>
      <c r="Z52" s="521"/>
      <c r="AA52" s="288"/>
      <c r="AB52" s="288"/>
      <c r="AC52" s="286"/>
      <c r="AD52" s="289"/>
      <c r="AE52" s="290"/>
      <c r="AF52" s="290"/>
      <c r="AG52" s="425"/>
      <c r="AH52" s="290"/>
      <c r="AI52" s="290"/>
      <c r="AJ52" s="291"/>
      <c r="AK52" s="292"/>
      <c r="AL52" s="133"/>
    </row>
    <row r="53" spans="1:38" ht="34.5" customHeight="1" thickBot="1">
      <c r="A53" s="135"/>
      <c r="B53" s="136"/>
      <c r="C53" s="293" t="s">
        <v>674</v>
      </c>
      <c r="D53" s="294"/>
      <c r="E53" s="427"/>
      <c r="F53" s="295"/>
      <c r="G53" s="295"/>
      <c r="H53" s="296"/>
      <c r="I53" s="297"/>
      <c r="J53" s="295"/>
      <c r="K53" s="295"/>
      <c r="L53" s="427"/>
      <c r="M53" s="295"/>
      <c r="N53" s="295"/>
      <c r="O53" s="298"/>
      <c r="P53" s="298"/>
      <c r="Q53" s="295"/>
      <c r="R53" s="295"/>
      <c r="S53" s="427"/>
      <c r="T53" s="295"/>
      <c r="U53" s="299"/>
      <c r="V53" s="298"/>
      <c r="W53" s="298"/>
      <c r="X53" s="295"/>
      <c r="Y53" s="295"/>
      <c r="Z53" s="427"/>
      <c r="AA53" s="299"/>
      <c r="AB53" s="295"/>
      <c r="AC53" s="298"/>
      <c r="AD53" s="300"/>
      <c r="AE53" s="295"/>
      <c r="AF53" s="295"/>
      <c r="AG53" s="427"/>
      <c r="AH53" s="299"/>
      <c r="AI53" s="299"/>
      <c r="AJ53" s="301"/>
      <c r="AK53" s="302"/>
      <c r="AL53" s="137"/>
    </row>
    <row r="54" spans="1:38" ht="22.5" customHeight="1">
      <c r="AK54" s="155"/>
    </row>
    <row r="55" spans="1:38" ht="22.5" customHeight="1">
      <c r="AK55" s="27"/>
    </row>
  </sheetData>
  <mergeCells count="106">
    <mergeCell ref="W8:W10"/>
    <mergeCell ref="X8:X10"/>
    <mergeCell ref="A8:B8"/>
    <mergeCell ref="C8:C10"/>
    <mergeCell ref="A9:B9"/>
    <mergeCell ref="C21:C28"/>
    <mergeCell ref="C1:C6"/>
    <mergeCell ref="R8:V8"/>
    <mergeCell ref="X45:Y45"/>
    <mergeCell ref="C45:D45"/>
    <mergeCell ref="K8:O8"/>
    <mergeCell ref="P8:P10"/>
    <mergeCell ref="Q8:Q10"/>
    <mergeCell ref="I8:I10"/>
    <mergeCell ref="C29:C34"/>
    <mergeCell ref="C11:C13"/>
    <mergeCell ref="C14:C20"/>
    <mergeCell ref="C35:C43"/>
    <mergeCell ref="C7:AI7"/>
    <mergeCell ref="D8:H8"/>
    <mergeCell ref="J8:J10"/>
    <mergeCell ref="C46:C51"/>
    <mergeCell ref="G48:H48"/>
    <mergeCell ref="G50:H50"/>
    <mergeCell ref="AE46:AE51"/>
    <mergeCell ref="N48:O48"/>
    <mergeCell ref="N50:O50"/>
    <mergeCell ref="U45:V45"/>
    <mergeCell ref="J1:K1"/>
    <mergeCell ref="J2:K2"/>
    <mergeCell ref="J3:K3"/>
    <mergeCell ref="J4:K4"/>
    <mergeCell ref="J5:K5"/>
    <mergeCell ref="J6:K6"/>
    <mergeCell ref="AK8:AK10"/>
    <mergeCell ref="G9:H9"/>
    <mergeCell ref="N9:O9"/>
    <mergeCell ref="U9:V9"/>
    <mergeCell ref="AB9:AC9"/>
    <mergeCell ref="AI9:AJ9"/>
    <mergeCell ref="Y8:AC8"/>
    <mergeCell ref="AD8:AD10"/>
    <mergeCell ref="AE8:AE10"/>
    <mergeCell ref="AF8:AJ8"/>
    <mergeCell ref="AF20:AI20"/>
    <mergeCell ref="J11:J13"/>
    <mergeCell ref="Q11:Q20"/>
    <mergeCell ref="X11:X13"/>
    <mergeCell ref="AE11:AE13"/>
    <mergeCell ref="Y12:AB13"/>
    <mergeCell ref="J21:J28"/>
    <mergeCell ref="Q21:Q28"/>
    <mergeCell ref="X21:X28"/>
    <mergeCell ref="AE21:AE28"/>
    <mergeCell ref="AF12:AI13"/>
    <mergeCell ref="D13:G13"/>
    <mergeCell ref="J14:J20"/>
    <mergeCell ref="X14:X20"/>
    <mergeCell ref="AE14:AE20"/>
    <mergeCell ref="AF15:AI15"/>
    <mergeCell ref="X35:X43"/>
    <mergeCell ref="AE35:AE43"/>
    <mergeCell ref="K38:N39"/>
    <mergeCell ref="K40:N40"/>
    <mergeCell ref="J29:J34"/>
    <mergeCell ref="Q29:Q34"/>
    <mergeCell ref="X29:X34"/>
    <mergeCell ref="AE29:AE34"/>
    <mergeCell ref="G45:H45"/>
    <mergeCell ref="J45:K45"/>
    <mergeCell ref="N45:O45"/>
    <mergeCell ref="Q45:R45"/>
    <mergeCell ref="J35:J43"/>
    <mergeCell ref="Q35:Q43"/>
    <mergeCell ref="AB45:AC45"/>
    <mergeCell ref="AE45:AF45"/>
    <mergeCell ref="AI45:AJ45"/>
    <mergeCell ref="G46:H46"/>
    <mergeCell ref="J46:J51"/>
    <mergeCell ref="N46:O46"/>
    <mergeCell ref="Q46:Q51"/>
    <mergeCell ref="U46:V46"/>
    <mergeCell ref="X46:X51"/>
    <mergeCell ref="AB46:AC46"/>
    <mergeCell ref="AI46:AJ46"/>
    <mergeCell ref="G47:H47"/>
    <mergeCell ref="N47:O47"/>
    <mergeCell ref="U47:V47"/>
    <mergeCell ref="AB47:AC47"/>
    <mergeCell ref="AI47:AJ47"/>
    <mergeCell ref="U48:V48"/>
    <mergeCell ref="AB48:AC48"/>
    <mergeCell ref="AI48:AJ48"/>
    <mergeCell ref="G49:H49"/>
    <mergeCell ref="N49:O49"/>
    <mergeCell ref="U49:V49"/>
    <mergeCell ref="AB49:AC49"/>
    <mergeCell ref="AI49:AJ49"/>
    <mergeCell ref="U50:V50"/>
    <mergeCell ref="AB50:AC50"/>
    <mergeCell ref="AI50:AJ50"/>
    <mergeCell ref="G51:H51"/>
    <mergeCell ref="N51:O51"/>
    <mergeCell ref="U51:V51"/>
    <mergeCell ref="AB51:AC51"/>
    <mergeCell ref="AI51:AJ51"/>
  </mergeCells>
  <phoneticPr fontId="2" type="noConversion"/>
  <printOptions horizontalCentered="1" verticalCentered="1"/>
  <pageMargins left="0.45" right="0.15748031496062992" top="0.19685039370078741" bottom="0.19685039370078741" header="0.15748031496062992" footer="0.15748031496062992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topLeftCell="A19" zoomScaleNormal="100" workbookViewId="0">
      <selection activeCell="K29" sqref="K29"/>
    </sheetView>
  </sheetViews>
  <sheetFormatPr defaultColWidth="9" defaultRowHeight="17"/>
  <cols>
    <col min="1" max="1" width="8.7265625" style="6" customWidth="1"/>
    <col min="2" max="2" width="8.6328125" style="1" customWidth="1"/>
    <col min="3" max="3" width="16.08984375" style="1" customWidth="1"/>
    <col min="4" max="4" width="16" style="1" customWidth="1"/>
    <col min="5" max="5" width="8" style="6" customWidth="1"/>
    <col min="6" max="6" width="14.7265625" style="1" customWidth="1"/>
    <col min="7" max="7" width="6.7265625" style="6" customWidth="1"/>
    <col min="8" max="13" width="3.7265625" style="1" customWidth="1"/>
    <col min="14" max="14" width="5.08984375" style="1" customWidth="1"/>
    <col min="15" max="16384" width="9" style="1"/>
  </cols>
  <sheetData>
    <row r="1" spans="1:16" ht="43.5" customHeight="1">
      <c r="A1" s="688" t="s">
        <v>0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</row>
    <row r="2" spans="1:16" ht="49.5" customHeight="1" thickBot="1">
      <c r="A2" s="2"/>
      <c r="B2" s="693" t="s">
        <v>1</v>
      </c>
      <c r="C2" s="694"/>
      <c r="D2" s="694"/>
      <c r="E2" s="695"/>
      <c r="F2" s="695"/>
      <c r="G2" s="696"/>
      <c r="H2" s="3"/>
      <c r="I2" s="3"/>
      <c r="J2" s="3"/>
      <c r="K2" s="220" t="s">
        <v>50</v>
      </c>
      <c r="L2" s="3"/>
      <c r="M2" s="3"/>
      <c r="N2" s="3"/>
    </row>
    <row r="3" spans="1:16" customFormat="1" ht="36.5" customHeight="1" thickBot="1">
      <c r="A3" s="197" t="s">
        <v>2</v>
      </c>
      <c r="B3" s="198" t="s">
        <v>3</v>
      </c>
      <c r="C3" s="690" t="s">
        <v>4</v>
      </c>
      <c r="D3" s="690"/>
      <c r="E3" s="690"/>
      <c r="F3" s="198" t="s">
        <v>5</v>
      </c>
      <c r="G3" s="198" t="s">
        <v>6</v>
      </c>
      <c r="H3" s="217" t="s">
        <v>12</v>
      </c>
      <c r="I3" s="217" t="s">
        <v>7</v>
      </c>
      <c r="J3" s="217" t="s">
        <v>8</v>
      </c>
      <c r="K3" s="217" t="s">
        <v>13</v>
      </c>
      <c r="L3" s="217" t="s">
        <v>9</v>
      </c>
      <c r="M3" s="217" t="s">
        <v>11</v>
      </c>
      <c r="N3" s="218" t="s">
        <v>10</v>
      </c>
      <c r="O3" s="219"/>
      <c r="P3" s="219"/>
    </row>
    <row r="4" spans="1:16" customFormat="1" ht="36.5" customHeight="1">
      <c r="A4" s="200" t="s">
        <v>51</v>
      </c>
      <c r="B4" s="201" t="s">
        <v>52</v>
      </c>
      <c r="C4" s="201" t="s">
        <v>53</v>
      </c>
      <c r="D4" s="201" t="s">
        <v>54</v>
      </c>
      <c r="E4" s="201" t="s">
        <v>55</v>
      </c>
      <c r="F4" s="201" t="s">
        <v>56</v>
      </c>
      <c r="G4" s="201"/>
      <c r="H4" s="202">
        <v>4.5</v>
      </c>
      <c r="I4" s="202">
        <v>1.3</v>
      </c>
      <c r="J4" s="202"/>
      <c r="K4" s="202">
        <v>2.5</v>
      </c>
      <c r="L4" s="202"/>
      <c r="M4" s="202">
        <v>3</v>
      </c>
      <c r="N4" s="203">
        <f t="shared" ref="N4:N23" si="0">M4*45+L4*120+K4*75+J4*60+I4*25+H4*70</f>
        <v>670</v>
      </c>
      <c r="O4" s="219"/>
      <c r="P4" s="219"/>
    </row>
    <row r="5" spans="1:16" customFormat="1" ht="36.5" customHeight="1">
      <c r="A5" s="204" t="s">
        <v>57</v>
      </c>
      <c r="B5" s="205" t="s">
        <v>58</v>
      </c>
      <c r="C5" s="206" t="s">
        <v>59</v>
      </c>
      <c r="D5" s="353" t="s">
        <v>60</v>
      </c>
      <c r="E5" s="206" t="s">
        <v>55</v>
      </c>
      <c r="F5" s="356" t="s">
        <v>61</v>
      </c>
      <c r="G5" s="207" t="s">
        <v>62</v>
      </c>
      <c r="H5" s="199">
        <v>4.7</v>
      </c>
      <c r="I5" s="199">
        <v>1.8</v>
      </c>
      <c r="J5" s="199"/>
      <c r="K5" s="199">
        <v>2.6</v>
      </c>
      <c r="L5" s="199"/>
      <c r="M5" s="199">
        <v>2.7</v>
      </c>
      <c r="N5" s="208">
        <f t="shared" si="0"/>
        <v>690.5</v>
      </c>
      <c r="O5" s="219"/>
      <c r="P5" s="219"/>
    </row>
    <row r="6" spans="1:16" customFormat="1" ht="36.5" customHeight="1">
      <c r="A6" s="204" t="s">
        <v>14</v>
      </c>
      <c r="B6" s="207" t="s">
        <v>63</v>
      </c>
      <c r="C6" s="698" t="s">
        <v>64</v>
      </c>
      <c r="D6" s="699"/>
      <c r="E6" s="699"/>
      <c r="F6" s="700"/>
      <c r="G6" s="209" t="s">
        <v>65</v>
      </c>
      <c r="H6" s="199">
        <v>4.7</v>
      </c>
      <c r="I6" s="199">
        <v>1</v>
      </c>
      <c r="J6" s="199">
        <v>1</v>
      </c>
      <c r="K6" s="199">
        <v>2.5</v>
      </c>
      <c r="L6" s="199"/>
      <c r="M6" s="199">
        <v>2.8</v>
      </c>
      <c r="N6" s="208">
        <f t="shared" si="0"/>
        <v>727.5</v>
      </c>
      <c r="O6" s="219"/>
      <c r="P6" s="219"/>
    </row>
    <row r="7" spans="1:16" customFormat="1" ht="36.5" customHeight="1">
      <c r="A7" s="204" t="s">
        <v>15</v>
      </c>
      <c r="B7" s="205" t="s">
        <v>66</v>
      </c>
      <c r="C7" s="356" t="s">
        <v>67</v>
      </c>
      <c r="D7" s="206" t="s">
        <v>68</v>
      </c>
      <c r="E7" s="206" t="s">
        <v>55</v>
      </c>
      <c r="F7" s="206" t="s">
        <v>69</v>
      </c>
      <c r="G7" s="207" t="s">
        <v>62</v>
      </c>
      <c r="H7" s="199">
        <v>4.9000000000000004</v>
      </c>
      <c r="I7" s="199">
        <v>1</v>
      </c>
      <c r="J7" s="199"/>
      <c r="K7" s="199">
        <v>2.5</v>
      </c>
      <c r="L7" s="199"/>
      <c r="M7" s="199">
        <v>3</v>
      </c>
      <c r="N7" s="208">
        <f t="shared" si="0"/>
        <v>690.5</v>
      </c>
      <c r="O7" s="219"/>
      <c r="P7" s="219"/>
    </row>
    <row r="8" spans="1:16" customFormat="1" ht="36.5" customHeight="1" thickBot="1">
      <c r="A8" s="354" t="s">
        <v>16</v>
      </c>
      <c r="B8" s="210" t="s">
        <v>52</v>
      </c>
      <c r="C8" s="211" t="s">
        <v>70</v>
      </c>
      <c r="D8" s="211" t="s">
        <v>71</v>
      </c>
      <c r="E8" s="211" t="s">
        <v>55</v>
      </c>
      <c r="F8" s="211" t="s">
        <v>72</v>
      </c>
      <c r="G8" s="210" t="s">
        <v>65</v>
      </c>
      <c r="H8" s="211">
        <v>4.5</v>
      </c>
      <c r="I8" s="211">
        <v>1.5</v>
      </c>
      <c r="J8" s="211">
        <v>1</v>
      </c>
      <c r="K8" s="211">
        <v>2.8</v>
      </c>
      <c r="L8" s="211"/>
      <c r="M8" s="211">
        <v>2.8</v>
      </c>
      <c r="N8" s="212">
        <f t="shared" si="0"/>
        <v>748.5</v>
      </c>
      <c r="O8" s="219"/>
      <c r="P8" s="219"/>
    </row>
    <row r="9" spans="1:16" customFormat="1" ht="36.5" customHeight="1">
      <c r="A9" s="200" t="s">
        <v>73</v>
      </c>
      <c r="B9" s="201" t="s">
        <v>52</v>
      </c>
      <c r="C9" s="201" t="s">
        <v>74</v>
      </c>
      <c r="D9" s="201" t="s">
        <v>75</v>
      </c>
      <c r="E9" s="201" t="s">
        <v>55</v>
      </c>
      <c r="F9" s="201" t="s">
        <v>76</v>
      </c>
      <c r="G9" s="201"/>
      <c r="H9" s="202">
        <v>4.9000000000000004</v>
      </c>
      <c r="I9" s="202">
        <v>1.7</v>
      </c>
      <c r="J9" s="202"/>
      <c r="K9" s="202">
        <v>2.5</v>
      </c>
      <c r="L9" s="202"/>
      <c r="M9" s="202">
        <v>2.8</v>
      </c>
      <c r="N9" s="203">
        <f t="shared" si="0"/>
        <v>699</v>
      </c>
      <c r="O9" s="219"/>
      <c r="P9" s="219"/>
    </row>
    <row r="10" spans="1:16" customFormat="1" ht="36.5" customHeight="1">
      <c r="A10" s="204" t="s">
        <v>77</v>
      </c>
      <c r="B10" s="205" t="s">
        <v>58</v>
      </c>
      <c r="C10" s="207" t="s">
        <v>78</v>
      </c>
      <c r="D10" s="207" t="s">
        <v>79</v>
      </c>
      <c r="E10" s="207" t="s">
        <v>55</v>
      </c>
      <c r="F10" s="207" t="s">
        <v>80</v>
      </c>
      <c r="G10" s="207" t="s">
        <v>62</v>
      </c>
      <c r="H10" s="199">
        <v>5</v>
      </c>
      <c r="I10" s="199">
        <v>1.2</v>
      </c>
      <c r="J10" s="199"/>
      <c r="K10" s="199">
        <v>2.5</v>
      </c>
      <c r="L10" s="199"/>
      <c r="M10" s="199">
        <v>2.6</v>
      </c>
      <c r="N10" s="208">
        <f t="shared" si="0"/>
        <v>684.5</v>
      </c>
      <c r="O10" s="219"/>
      <c r="P10" s="219"/>
    </row>
    <row r="11" spans="1:16" customFormat="1" ht="36.5" customHeight="1">
      <c r="A11" s="204" t="s">
        <v>41</v>
      </c>
      <c r="B11" s="213" t="s">
        <v>81</v>
      </c>
      <c r="C11" s="701" t="s">
        <v>82</v>
      </c>
      <c r="D11" s="699"/>
      <c r="E11" s="699"/>
      <c r="F11" s="700"/>
      <c r="G11" s="209" t="s">
        <v>65</v>
      </c>
      <c r="H11" s="199">
        <v>4.5</v>
      </c>
      <c r="I11" s="199">
        <v>1.2</v>
      </c>
      <c r="J11" s="199">
        <v>1</v>
      </c>
      <c r="K11" s="199">
        <v>2.2000000000000002</v>
      </c>
      <c r="L11" s="199"/>
      <c r="M11" s="199">
        <v>2.6</v>
      </c>
      <c r="N11" s="208">
        <f t="shared" si="0"/>
        <v>687</v>
      </c>
      <c r="O11" s="219"/>
      <c r="P11" s="219"/>
    </row>
    <row r="12" spans="1:16" customFormat="1" ht="36.5" customHeight="1">
      <c r="A12" s="204" t="s">
        <v>42</v>
      </c>
      <c r="B12" s="205" t="s">
        <v>83</v>
      </c>
      <c r="C12" s="207" t="s">
        <v>84</v>
      </c>
      <c r="D12" s="207" t="s">
        <v>85</v>
      </c>
      <c r="E12" s="207" t="s">
        <v>55</v>
      </c>
      <c r="F12" s="206" t="s">
        <v>86</v>
      </c>
      <c r="G12" s="207" t="s">
        <v>62</v>
      </c>
      <c r="H12" s="199">
        <v>4.7</v>
      </c>
      <c r="I12" s="199">
        <v>1.5</v>
      </c>
      <c r="J12" s="199"/>
      <c r="K12" s="199">
        <v>2.5</v>
      </c>
      <c r="L12" s="199"/>
      <c r="M12" s="199">
        <v>2.8</v>
      </c>
      <c r="N12" s="208">
        <f t="shared" si="0"/>
        <v>680</v>
      </c>
      <c r="O12" s="219"/>
      <c r="P12" s="219"/>
    </row>
    <row r="13" spans="1:16" customFormat="1" ht="36.5" customHeight="1" thickBot="1">
      <c r="A13" s="354" t="s">
        <v>43</v>
      </c>
      <c r="B13" s="210" t="s">
        <v>52</v>
      </c>
      <c r="C13" s="210" t="s">
        <v>87</v>
      </c>
      <c r="D13" s="210" t="s">
        <v>88</v>
      </c>
      <c r="E13" s="210" t="s">
        <v>55</v>
      </c>
      <c r="F13" s="356" t="s">
        <v>89</v>
      </c>
      <c r="G13" s="210" t="s">
        <v>65</v>
      </c>
      <c r="H13" s="211">
        <v>4.5</v>
      </c>
      <c r="I13" s="211">
        <v>1.2</v>
      </c>
      <c r="J13" s="211">
        <v>1</v>
      </c>
      <c r="K13" s="211">
        <v>2.8</v>
      </c>
      <c r="L13" s="211"/>
      <c r="M13" s="211">
        <v>2.8</v>
      </c>
      <c r="N13" s="212">
        <f t="shared" si="0"/>
        <v>741</v>
      </c>
      <c r="O13" s="219"/>
      <c r="P13" s="219"/>
    </row>
    <row r="14" spans="1:16" customFormat="1" ht="36.5" customHeight="1">
      <c r="A14" s="200" t="s">
        <v>90</v>
      </c>
      <c r="B14" s="201" t="s">
        <v>52</v>
      </c>
      <c r="C14" s="201" t="s">
        <v>91</v>
      </c>
      <c r="D14" s="201" t="s">
        <v>92</v>
      </c>
      <c r="E14" s="201" t="s">
        <v>55</v>
      </c>
      <c r="F14" s="201" t="s">
        <v>93</v>
      </c>
      <c r="G14" s="201"/>
      <c r="H14" s="202">
        <v>4.9000000000000004</v>
      </c>
      <c r="I14" s="202">
        <v>1.5</v>
      </c>
      <c r="J14" s="202"/>
      <c r="K14" s="202">
        <v>2.5</v>
      </c>
      <c r="L14" s="202"/>
      <c r="M14" s="202">
        <v>2.5</v>
      </c>
      <c r="N14" s="203">
        <f t="shared" si="0"/>
        <v>680.5</v>
      </c>
      <c r="O14" s="219"/>
      <c r="P14" s="219"/>
    </row>
    <row r="15" spans="1:16" customFormat="1" ht="36.5" customHeight="1">
      <c r="A15" s="204" t="s">
        <v>94</v>
      </c>
      <c r="B15" s="205" t="s">
        <v>58</v>
      </c>
      <c r="C15" s="207" t="s">
        <v>95</v>
      </c>
      <c r="D15" s="207" t="s">
        <v>96</v>
      </c>
      <c r="E15" s="207" t="s">
        <v>55</v>
      </c>
      <c r="F15" s="206" t="s">
        <v>97</v>
      </c>
      <c r="G15" s="207" t="s">
        <v>62</v>
      </c>
      <c r="H15" s="199">
        <v>4.7</v>
      </c>
      <c r="I15" s="199">
        <v>1.3</v>
      </c>
      <c r="J15" s="199"/>
      <c r="K15" s="199">
        <v>2.7</v>
      </c>
      <c r="L15" s="199"/>
      <c r="M15" s="199">
        <v>2.8</v>
      </c>
      <c r="N15" s="208">
        <f t="shared" si="0"/>
        <v>690</v>
      </c>
      <c r="O15" s="219"/>
      <c r="P15" s="219"/>
    </row>
    <row r="16" spans="1:16" customFormat="1" ht="36.5" customHeight="1">
      <c r="A16" s="204" t="s">
        <v>44</v>
      </c>
      <c r="B16" s="207" t="s">
        <v>98</v>
      </c>
      <c r="C16" s="701" t="s">
        <v>99</v>
      </c>
      <c r="D16" s="702"/>
      <c r="E16" s="702"/>
      <c r="F16" s="703"/>
      <c r="G16" s="209" t="s">
        <v>65</v>
      </c>
      <c r="H16" s="199">
        <v>4.7</v>
      </c>
      <c r="I16" s="199">
        <v>1.2</v>
      </c>
      <c r="J16" s="199">
        <v>1</v>
      </c>
      <c r="K16" s="199">
        <v>2.2999999999999998</v>
      </c>
      <c r="L16" s="199"/>
      <c r="M16" s="199">
        <v>2.5</v>
      </c>
      <c r="N16" s="208">
        <f t="shared" si="0"/>
        <v>704</v>
      </c>
      <c r="O16" s="219"/>
      <c r="P16" s="219"/>
    </row>
    <row r="17" spans="1:16" customFormat="1" ht="36.5" customHeight="1">
      <c r="A17" s="204" t="s">
        <v>45</v>
      </c>
      <c r="B17" s="205" t="s">
        <v>100</v>
      </c>
      <c r="C17" s="207" t="s">
        <v>101</v>
      </c>
      <c r="D17" s="206" t="s">
        <v>102</v>
      </c>
      <c r="E17" s="207" t="s">
        <v>55</v>
      </c>
      <c r="F17" s="214" t="s">
        <v>103</v>
      </c>
      <c r="G17" s="207" t="s">
        <v>62</v>
      </c>
      <c r="H17" s="199">
        <v>4.7</v>
      </c>
      <c r="I17" s="199">
        <v>2</v>
      </c>
      <c r="J17" s="199"/>
      <c r="K17" s="199">
        <v>2.5</v>
      </c>
      <c r="L17" s="199"/>
      <c r="M17" s="199">
        <v>2.8</v>
      </c>
      <c r="N17" s="208">
        <f t="shared" si="0"/>
        <v>692.5</v>
      </c>
      <c r="O17" s="219"/>
      <c r="P17" s="219"/>
    </row>
    <row r="18" spans="1:16" customFormat="1" ht="36.5" customHeight="1" thickBot="1">
      <c r="A18" s="354" t="s">
        <v>46</v>
      </c>
      <c r="B18" s="210" t="s">
        <v>52</v>
      </c>
      <c r="C18" s="210" t="s">
        <v>104</v>
      </c>
      <c r="D18" s="215" t="s">
        <v>105</v>
      </c>
      <c r="E18" s="215" t="s">
        <v>55</v>
      </c>
      <c r="F18" s="357" t="s">
        <v>106</v>
      </c>
      <c r="G18" s="210" t="s">
        <v>65</v>
      </c>
      <c r="H18" s="211">
        <v>4.9000000000000004</v>
      </c>
      <c r="I18" s="211">
        <v>1.5</v>
      </c>
      <c r="J18" s="211">
        <v>1</v>
      </c>
      <c r="K18" s="211">
        <v>2.5</v>
      </c>
      <c r="L18" s="211"/>
      <c r="M18" s="211">
        <v>2.7</v>
      </c>
      <c r="N18" s="212">
        <f t="shared" si="0"/>
        <v>749.5</v>
      </c>
      <c r="O18" s="219"/>
      <c r="P18" s="219"/>
    </row>
    <row r="19" spans="1:16" customFormat="1" ht="36.5" customHeight="1">
      <c r="A19" s="200" t="s">
        <v>107</v>
      </c>
      <c r="B19" s="201" t="s">
        <v>52</v>
      </c>
      <c r="C19" s="216" t="s">
        <v>108</v>
      </c>
      <c r="D19" s="216" t="s">
        <v>109</v>
      </c>
      <c r="E19" s="201" t="s">
        <v>55</v>
      </c>
      <c r="F19" s="201" t="s">
        <v>110</v>
      </c>
      <c r="G19" s="201"/>
      <c r="H19" s="202">
        <v>4.5999999999999996</v>
      </c>
      <c r="I19" s="202">
        <v>2</v>
      </c>
      <c r="J19" s="202"/>
      <c r="K19" s="202">
        <v>2.5</v>
      </c>
      <c r="L19" s="202"/>
      <c r="M19" s="202">
        <v>2.6</v>
      </c>
      <c r="N19" s="203">
        <f t="shared" si="0"/>
        <v>676.5</v>
      </c>
      <c r="O19" s="219"/>
      <c r="P19" s="219"/>
    </row>
    <row r="20" spans="1:16" customFormat="1" ht="36.5" customHeight="1">
      <c r="A20" s="204" t="s">
        <v>111</v>
      </c>
      <c r="B20" s="205" t="s">
        <v>58</v>
      </c>
      <c r="C20" s="207" t="s">
        <v>112</v>
      </c>
      <c r="D20" s="206" t="s">
        <v>113</v>
      </c>
      <c r="E20" s="206" t="s">
        <v>55</v>
      </c>
      <c r="F20" s="206" t="s">
        <v>114</v>
      </c>
      <c r="G20" s="207" t="s">
        <v>62</v>
      </c>
      <c r="H20" s="199">
        <v>4.7</v>
      </c>
      <c r="I20" s="199">
        <v>1.3</v>
      </c>
      <c r="J20" s="199"/>
      <c r="K20" s="199">
        <v>2.6</v>
      </c>
      <c r="L20" s="199"/>
      <c r="M20" s="199">
        <v>3</v>
      </c>
      <c r="N20" s="208">
        <f t="shared" si="0"/>
        <v>691.5</v>
      </c>
      <c r="O20" s="219"/>
      <c r="P20" s="219"/>
    </row>
    <row r="21" spans="1:16" customFormat="1" ht="36.5" customHeight="1">
      <c r="A21" s="204" t="s">
        <v>47</v>
      </c>
      <c r="B21" s="207" t="s">
        <v>115</v>
      </c>
      <c r="C21" s="701" t="s">
        <v>116</v>
      </c>
      <c r="D21" s="704"/>
      <c r="E21" s="702"/>
      <c r="F21" s="703"/>
      <c r="G21" s="209" t="s">
        <v>65</v>
      </c>
      <c r="H21" s="199">
        <v>4.7</v>
      </c>
      <c r="I21" s="199">
        <v>1.2</v>
      </c>
      <c r="J21" s="199">
        <v>1</v>
      </c>
      <c r="K21" s="199">
        <v>2.2000000000000002</v>
      </c>
      <c r="L21" s="199"/>
      <c r="M21" s="199">
        <v>2.6</v>
      </c>
      <c r="N21" s="208">
        <f t="shared" si="0"/>
        <v>701</v>
      </c>
      <c r="O21" s="219"/>
      <c r="P21" s="219"/>
    </row>
    <row r="22" spans="1:16" customFormat="1" ht="36.5" customHeight="1">
      <c r="A22" s="204" t="s">
        <v>48</v>
      </c>
      <c r="B22" s="358" t="s">
        <v>117</v>
      </c>
      <c r="C22" s="207" t="s">
        <v>118</v>
      </c>
      <c r="D22" s="207" t="s">
        <v>119</v>
      </c>
      <c r="E22" s="207" t="s">
        <v>55</v>
      </c>
      <c r="F22" s="206" t="s">
        <v>120</v>
      </c>
      <c r="G22" s="207" t="s">
        <v>62</v>
      </c>
      <c r="H22" s="199">
        <v>4.7</v>
      </c>
      <c r="I22" s="199">
        <v>1.8</v>
      </c>
      <c r="J22" s="199"/>
      <c r="K22" s="199">
        <v>2.6</v>
      </c>
      <c r="L22" s="199"/>
      <c r="M22" s="199">
        <v>2.8</v>
      </c>
      <c r="N22" s="208">
        <f t="shared" si="0"/>
        <v>695</v>
      </c>
      <c r="O22" s="219"/>
      <c r="P22" s="219"/>
    </row>
    <row r="23" spans="1:16" customFormat="1" ht="36.5" customHeight="1" thickBot="1">
      <c r="A23" s="355" t="s">
        <v>49</v>
      </c>
      <c r="B23" s="210" t="s">
        <v>52</v>
      </c>
      <c r="C23" s="359" t="s">
        <v>121</v>
      </c>
      <c r="D23" s="357" t="s">
        <v>122</v>
      </c>
      <c r="E23" s="210" t="s">
        <v>55</v>
      </c>
      <c r="F23" s="357" t="s">
        <v>123</v>
      </c>
      <c r="G23" s="210" t="s">
        <v>65</v>
      </c>
      <c r="H23" s="211">
        <v>4.7</v>
      </c>
      <c r="I23" s="211">
        <v>2</v>
      </c>
      <c r="J23" s="211">
        <v>1</v>
      </c>
      <c r="K23" s="211">
        <v>2.6</v>
      </c>
      <c r="L23" s="211"/>
      <c r="M23" s="211">
        <v>2.5</v>
      </c>
      <c r="N23" s="212">
        <f t="shared" si="0"/>
        <v>746.5</v>
      </c>
      <c r="O23" s="219"/>
      <c r="P23" s="219"/>
    </row>
    <row r="24" spans="1:16" ht="21.75" customHeight="1">
      <c r="A24" s="7"/>
      <c r="B24" s="8"/>
      <c r="C24" s="9"/>
      <c r="D24" s="9"/>
      <c r="E24" s="9"/>
      <c r="F24" s="9"/>
      <c r="G24" s="10"/>
      <c r="H24" s="8"/>
      <c r="I24" s="8"/>
      <c r="J24" s="8"/>
      <c r="K24" s="8"/>
      <c r="L24" s="8"/>
      <c r="M24" s="8"/>
      <c r="N24" s="11"/>
    </row>
    <row r="25" spans="1:16" ht="21.75" customHeight="1">
      <c r="A25" s="697" t="s">
        <v>124</v>
      </c>
      <c r="B25" s="697"/>
      <c r="C25" s="697"/>
      <c r="D25" s="697"/>
      <c r="E25" s="697"/>
      <c r="F25" s="697"/>
      <c r="G25" s="697"/>
      <c r="H25" s="8"/>
      <c r="I25" s="8"/>
      <c r="J25" s="8"/>
      <c r="K25" s="8"/>
      <c r="L25" s="8"/>
      <c r="M25" s="8"/>
      <c r="N25" s="11"/>
    </row>
    <row r="26" spans="1:16" ht="21.75" customHeight="1">
      <c r="A26" s="7"/>
      <c r="B26" s="8"/>
      <c r="C26" s="9"/>
      <c r="D26" s="9"/>
      <c r="E26" s="9"/>
      <c r="F26" s="9"/>
      <c r="G26" s="10"/>
      <c r="H26" s="8"/>
      <c r="I26" s="8"/>
      <c r="J26" s="8"/>
      <c r="K26" s="8"/>
      <c r="L26" s="8"/>
      <c r="M26" s="8"/>
      <c r="N26" s="11"/>
    </row>
    <row r="27" spans="1:16" ht="21.75" customHeight="1">
      <c r="A27" s="691" t="s">
        <v>17</v>
      </c>
      <c r="B27" s="691"/>
      <c r="C27" s="691"/>
      <c r="D27" s="691"/>
      <c r="E27" s="691"/>
      <c r="F27" s="691"/>
      <c r="G27" s="692"/>
      <c r="H27" s="692"/>
      <c r="I27" s="692"/>
      <c r="J27" s="692"/>
      <c r="K27" s="692"/>
      <c r="L27" s="692"/>
      <c r="M27" s="692"/>
      <c r="N27" s="692"/>
    </row>
    <row r="28" spans="1:16">
      <c r="A28" s="5"/>
      <c r="L28" s="4"/>
      <c r="M28" s="4"/>
      <c r="N28" s="4"/>
    </row>
    <row r="29" spans="1:16">
      <c r="A29" s="5"/>
      <c r="L29" s="4"/>
      <c r="M29" s="4"/>
      <c r="N29" s="4"/>
    </row>
    <row r="30" spans="1:16">
      <c r="A30" s="5"/>
      <c r="D30" s="6"/>
      <c r="L30" s="4"/>
      <c r="M30" s="4"/>
      <c r="N30" s="4"/>
    </row>
    <row r="31" spans="1:16">
      <c r="A31" s="5"/>
      <c r="D31" s="6"/>
    </row>
    <row r="32" spans="1:16">
      <c r="D32" s="6"/>
    </row>
  </sheetData>
  <mergeCells count="9">
    <mergeCell ref="A1:N1"/>
    <mergeCell ref="C3:E3"/>
    <mergeCell ref="A27:N27"/>
    <mergeCell ref="B2:G2"/>
    <mergeCell ref="A25:G25"/>
    <mergeCell ref="C6:F6"/>
    <mergeCell ref="C11:F11"/>
    <mergeCell ref="C16:F16"/>
    <mergeCell ref="C21:F21"/>
  </mergeCells>
  <phoneticPr fontId="2" type="noConversion"/>
  <printOptions horizontalCentered="1"/>
  <pageMargins left="0.15748031496062992" right="0.15748031496062992" top="0.59055118110236227" bottom="0.21" header="0.51181102362204722" footer="0.26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10週</vt:lpstr>
      <vt:lpstr>11週</vt:lpstr>
      <vt:lpstr>12週</vt:lpstr>
      <vt:lpstr>13週</vt:lpstr>
      <vt:lpstr>茄苳103.11月 </vt:lpstr>
      <vt:lpstr>'茄苳103.11月 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st2013</dc:creator>
  <cp:lastModifiedBy>user</cp:lastModifiedBy>
  <cp:lastPrinted>2014-11-24T01:05:57Z</cp:lastPrinted>
  <dcterms:created xsi:type="dcterms:W3CDTF">2013-09-17T08:51:38Z</dcterms:created>
  <dcterms:modified xsi:type="dcterms:W3CDTF">2014-11-24T01:06:25Z</dcterms:modified>
</cp:coreProperties>
</file>